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pprofit\work\VEREJNÉ OBSTARÁVANIA\2019\Blažej Jacko\"/>
    </mc:Choice>
  </mc:AlternateContent>
  <bookViews>
    <workbookView xWindow="360" yWindow="540" windowWidth="19815" windowHeight="9915"/>
  </bookViews>
  <sheets>
    <sheet name="Rekapitulácia stavby" sheetId="1" r:id="rId1"/>
    <sheet name="1. - Výmena otvorových ko..." sheetId="3" r:id="rId2"/>
    <sheet name="2. - Zateplenie obvodovéh..." sheetId="4" r:id="rId3"/>
    <sheet name="3. - Zateplenie stropnej ..." sheetId="5" r:id="rId4"/>
    <sheet name="4. - Ostatné" sheetId="6" r:id="rId5"/>
  </sheets>
  <definedNames>
    <definedName name="_xlnm.Print_Titles" localSheetId="1">'1. - Výmena otvorových ko...'!$120:$120</definedName>
    <definedName name="_xlnm.Print_Titles" localSheetId="2">'2. - Zateplenie obvodovéh...'!$112:$112</definedName>
    <definedName name="_xlnm.Print_Titles" localSheetId="3">'3. - Zateplenie stropnej ...'!$116:$116</definedName>
    <definedName name="_xlnm.Print_Titles" localSheetId="4">'4. - Ostatné'!$122:$122</definedName>
    <definedName name="_xlnm.Print_Titles" localSheetId="0">'Rekapitulácia stavby'!$85:$85</definedName>
    <definedName name="_xlnm.Print_Area" localSheetId="1">'1. - Výmena otvorových ko...'!$C$4:$Q$70,'1. - Výmena otvorových ko...'!$C$76:$Q$103,'1. - Výmena otvorových ko...'!$C$109:$Q$241</definedName>
    <definedName name="_xlnm.Print_Area" localSheetId="2">'2. - Zateplenie obvodovéh...'!$C$4:$Q$70,'2. - Zateplenie obvodovéh...'!$C$76:$Q$95,'2. - Zateplenie obvodovéh...'!$C$101:$Q$145</definedName>
    <definedName name="_xlnm.Print_Area" localSheetId="3">'3. - Zateplenie stropnej ...'!$C$4:$Q$70,'3. - Zateplenie stropnej ...'!$C$76:$Q$99,'3. - Zateplenie stropnej ...'!$C$105:$Q$165</definedName>
    <definedName name="_xlnm.Print_Area" localSheetId="4">'4. - Ostatné'!$C$4:$Q$70,'4. - Ostatné'!$C$76:$Q$105,'4. - Ostatné'!$C$111:$Q$244</definedName>
    <definedName name="_xlnm.Print_Area" localSheetId="0">'Rekapitulácia stavby'!$C$4:$AP$70,'Rekapitulácia stavby'!$C$76:$AP$96</definedName>
  </definedNames>
  <calcPr calcId="152511"/>
</workbook>
</file>

<file path=xl/calcChain.xml><?xml version="1.0" encoding="utf-8"?>
<calcChain xmlns="http://schemas.openxmlformats.org/spreadsheetml/2006/main">
  <c r="AG215" i="3" l="1"/>
  <c r="AG206" i="3"/>
  <c r="AG207" i="3"/>
  <c r="AG208" i="3"/>
  <c r="AG209" i="3"/>
  <c r="AG210" i="3"/>
  <c r="AG211" i="3"/>
  <c r="AG212" i="3"/>
  <c r="AG213" i="3"/>
  <c r="AG214" i="3"/>
  <c r="AG205" i="3"/>
  <c r="AY92" i="1"/>
  <c r="AX92" i="1"/>
  <c r="BI244" i="6"/>
  <c r="BH244" i="6"/>
  <c r="BG244" i="6"/>
  <c r="BE244" i="6"/>
  <c r="AA244" i="6"/>
  <c r="Y244" i="6"/>
  <c r="W244" i="6"/>
  <c r="BK244" i="6"/>
  <c r="N244" i="6"/>
  <c r="BF244" i="6" s="1"/>
  <c r="BI236" i="6"/>
  <c r="BH236" i="6"/>
  <c r="BG236" i="6"/>
  <c r="BE236" i="6"/>
  <c r="AA236" i="6"/>
  <c r="Y236" i="6"/>
  <c r="W236" i="6"/>
  <c r="W235" i="6" s="1"/>
  <c r="BK236" i="6"/>
  <c r="BK235" i="6" s="1"/>
  <c r="N235" i="6" s="1"/>
  <c r="N101" i="6" s="1"/>
  <c r="N236" i="6"/>
  <c r="BF236" i="6" s="1"/>
  <c r="BI234" i="6"/>
  <c r="BH234" i="6"/>
  <c r="BG234" i="6"/>
  <c r="BE234" i="6"/>
  <c r="AA234" i="6"/>
  <c r="Y234" i="6"/>
  <c r="W234" i="6"/>
  <c r="BK234" i="6"/>
  <c r="N234" i="6"/>
  <c r="BF234" i="6" s="1"/>
  <c r="BI233" i="6"/>
  <c r="BH233" i="6"/>
  <c r="BG233" i="6"/>
  <c r="BE233" i="6"/>
  <c r="AA233" i="6"/>
  <c r="Y233" i="6"/>
  <c r="W233" i="6"/>
  <c r="BK233" i="6"/>
  <c r="N233" i="6"/>
  <c r="BF233" i="6" s="1"/>
  <c r="BI232" i="6"/>
  <c r="BH232" i="6"/>
  <c r="BG232" i="6"/>
  <c r="BE232" i="6"/>
  <c r="AA232" i="6"/>
  <c r="Y232" i="6"/>
  <c r="W232" i="6"/>
  <c r="BK232" i="6"/>
  <c r="N232" i="6"/>
  <c r="BF232" i="6" s="1"/>
  <c r="BI231" i="6"/>
  <c r="BH231" i="6"/>
  <c r="BG231" i="6"/>
  <c r="BE231" i="6"/>
  <c r="AA231" i="6"/>
  <c r="Y231" i="6"/>
  <c r="W231" i="6"/>
  <c r="BK231" i="6"/>
  <c r="N231" i="6"/>
  <c r="BF231" i="6" s="1"/>
  <c r="BI230" i="6"/>
  <c r="BH230" i="6"/>
  <c r="BG230" i="6"/>
  <c r="BE230" i="6"/>
  <c r="AA230" i="6"/>
  <c r="Y230" i="6"/>
  <c r="W230" i="6"/>
  <c r="BK230" i="6"/>
  <c r="N230" i="6"/>
  <c r="BF230" i="6" s="1"/>
  <c r="BI229" i="6"/>
  <c r="BH229" i="6"/>
  <c r="BG229" i="6"/>
  <c r="BE229" i="6"/>
  <c r="AA229" i="6"/>
  <c r="Y229" i="6"/>
  <c r="W229" i="6"/>
  <c r="BK229" i="6"/>
  <c r="N229" i="6"/>
  <c r="BF229" i="6" s="1"/>
  <c r="BI228" i="6"/>
  <c r="BH228" i="6"/>
  <c r="BG228" i="6"/>
  <c r="BE228" i="6"/>
  <c r="AA228" i="6"/>
  <c r="Y228" i="6"/>
  <c r="W228" i="6"/>
  <c r="BK228" i="6"/>
  <c r="N228" i="6"/>
  <c r="BF228" i="6" s="1"/>
  <c r="BI227" i="6"/>
  <c r="BH227" i="6"/>
  <c r="BG227" i="6"/>
  <c r="BE227" i="6"/>
  <c r="AA227" i="6"/>
  <c r="Y227" i="6"/>
  <c r="W227" i="6"/>
  <c r="BK227" i="6"/>
  <c r="N227" i="6"/>
  <c r="BF227" i="6" s="1"/>
  <c r="BI226" i="6"/>
  <c r="BH226" i="6"/>
  <c r="BG226" i="6"/>
  <c r="BE226" i="6"/>
  <c r="AA226" i="6"/>
  <c r="Y226" i="6"/>
  <c r="W226" i="6"/>
  <c r="BK226" i="6"/>
  <c r="N226" i="6"/>
  <c r="BF226" i="6" s="1"/>
  <c r="BI225" i="6"/>
  <c r="BH225" i="6"/>
  <c r="BG225" i="6"/>
  <c r="BE225" i="6"/>
  <c r="AA225" i="6"/>
  <c r="Y225" i="6"/>
  <c r="W225" i="6"/>
  <c r="BK225" i="6"/>
  <c r="N225" i="6"/>
  <c r="BF225" i="6" s="1"/>
  <c r="BI224" i="6"/>
  <c r="BH224" i="6"/>
  <c r="BG224" i="6"/>
  <c r="BE224" i="6"/>
  <c r="AA224" i="6"/>
  <c r="Y224" i="6"/>
  <c r="W224" i="6"/>
  <c r="BK224" i="6"/>
  <c r="N224" i="6"/>
  <c r="BF224" i="6" s="1"/>
  <c r="BI223" i="6"/>
  <c r="BH223" i="6"/>
  <c r="BG223" i="6"/>
  <c r="BE223" i="6"/>
  <c r="AA223" i="6"/>
  <c r="Y223" i="6"/>
  <c r="W223" i="6"/>
  <c r="BK223" i="6"/>
  <c r="N223" i="6"/>
  <c r="BF223" i="6" s="1"/>
  <c r="BI222" i="6"/>
  <c r="BH222" i="6"/>
  <c r="BG222" i="6"/>
  <c r="BE222" i="6"/>
  <c r="AA222" i="6"/>
  <c r="Y222" i="6"/>
  <c r="W222" i="6"/>
  <c r="BK222" i="6"/>
  <c r="N222" i="6"/>
  <c r="BF222" i="6" s="1"/>
  <c r="BI219" i="6"/>
  <c r="BH219" i="6"/>
  <c r="BG219" i="6"/>
  <c r="BE219" i="6"/>
  <c r="AA219" i="6"/>
  <c r="Y219" i="6"/>
  <c r="W219" i="6"/>
  <c r="BK219" i="6"/>
  <c r="N219" i="6"/>
  <c r="BF219" i="6" s="1"/>
  <c r="BI218" i="6"/>
  <c r="BH218" i="6"/>
  <c r="BG218" i="6"/>
  <c r="BE218" i="6"/>
  <c r="AA218" i="6"/>
  <c r="Y218" i="6"/>
  <c r="W218" i="6"/>
  <c r="BK218" i="6"/>
  <c r="N218" i="6"/>
  <c r="BF218" i="6" s="1"/>
  <c r="BI217" i="6"/>
  <c r="BH217" i="6"/>
  <c r="BG217" i="6"/>
  <c r="BE217" i="6"/>
  <c r="AA217" i="6"/>
  <c r="AA216" i="6" s="1"/>
  <c r="Y217" i="6"/>
  <c r="W217" i="6"/>
  <c r="BK217" i="6"/>
  <c r="N217" i="6"/>
  <c r="BF217" i="6" s="1"/>
  <c r="BI215" i="6"/>
  <c r="BH215" i="6"/>
  <c r="BG215" i="6"/>
  <c r="BE215" i="6"/>
  <c r="AA215" i="6"/>
  <c r="Y215" i="6"/>
  <c r="W215" i="6"/>
  <c r="BK215" i="6"/>
  <c r="N215" i="6"/>
  <c r="BF215" i="6" s="1"/>
  <c r="BI212" i="6"/>
  <c r="BH212" i="6"/>
  <c r="BG212" i="6"/>
  <c r="BE212" i="6"/>
  <c r="AA212" i="6"/>
  <c r="Y212" i="6"/>
  <c r="W212" i="6"/>
  <c r="BK212" i="6"/>
  <c r="N212" i="6"/>
  <c r="BF212" i="6" s="1"/>
  <c r="BI208" i="6"/>
  <c r="BH208" i="6"/>
  <c r="BG208" i="6"/>
  <c r="BE208" i="6"/>
  <c r="AA208" i="6"/>
  <c r="Y208" i="6"/>
  <c r="W208" i="6"/>
  <c r="W207" i="6" s="1"/>
  <c r="BK208" i="6"/>
  <c r="BK207" i="6" s="1"/>
  <c r="N207" i="6" s="1"/>
  <c r="N97" i="6" s="1"/>
  <c r="N208" i="6"/>
  <c r="BF208" i="6" s="1"/>
  <c r="BI206" i="6"/>
  <c r="BH206" i="6"/>
  <c r="BG206" i="6"/>
  <c r="BE206" i="6"/>
  <c r="AA206" i="6"/>
  <c r="Y206" i="6"/>
  <c r="W206" i="6"/>
  <c r="BK206" i="6"/>
  <c r="N206" i="6"/>
  <c r="BF206" i="6" s="1"/>
  <c r="BI203" i="6"/>
  <c r="BH203" i="6"/>
  <c r="BG203" i="6"/>
  <c r="BE203" i="6"/>
  <c r="AA203" i="6"/>
  <c r="Y203" i="6"/>
  <c r="W203" i="6"/>
  <c r="BK203" i="6"/>
  <c r="N203" i="6"/>
  <c r="BF203" i="6" s="1"/>
  <c r="BI200" i="6"/>
  <c r="BH200" i="6"/>
  <c r="BG200" i="6"/>
  <c r="BE200" i="6"/>
  <c r="AA200" i="6"/>
  <c r="Y200" i="6"/>
  <c r="W200" i="6"/>
  <c r="W195" i="6" s="1"/>
  <c r="BK200" i="6"/>
  <c r="N200" i="6"/>
  <c r="BF200" i="6" s="1"/>
  <c r="BI196" i="6"/>
  <c r="BH196" i="6"/>
  <c r="BG196" i="6"/>
  <c r="BE196" i="6"/>
  <c r="AA196" i="6"/>
  <c r="Y196" i="6"/>
  <c r="W196" i="6"/>
  <c r="BK196" i="6"/>
  <c r="N196" i="6"/>
  <c r="BF196" i="6" s="1"/>
  <c r="BI193" i="6"/>
  <c r="BH193" i="6"/>
  <c r="BG193" i="6"/>
  <c r="BE193" i="6"/>
  <c r="AA193" i="6"/>
  <c r="AA192" i="6" s="1"/>
  <c r="Y193" i="6"/>
  <c r="Y192" i="6" s="1"/>
  <c r="W193" i="6"/>
  <c r="W192" i="6" s="1"/>
  <c r="BK193" i="6"/>
  <c r="BK192" i="6" s="1"/>
  <c r="N192" i="6" s="1"/>
  <c r="N94" i="6" s="1"/>
  <c r="N193" i="6"/>
  <c r="BF193" i="6" s="1"/>
  <c r="BI191" i="6"/>
  <c r="BH191" i="6"/>
  <c r="BG191" i="6"/>
  <c r="BE191" i="6"/>
  <c r="AA191" i="6"/>
  <c r="Y191" i="6"/>
  <c r="W191" i="6"/>
  <c r="BK191" i="6"/>
  <c r="N191" i="6"/>
  <c r="BF191" i="6" s="1"/>
  <c r="BI190" i="6"/>
  <c r="BH190" i="6"/>
  <c r="BG190" i="6"/>
  <c r="BE190" i="6"/>
  <c r="AA190" i="6"/>
  <c r="Y190" i="6"/>
  <c r="W190" i="6"/>
  <c r="BK190" i="6"/>
  <c r="N190" i="6"/>
  <c r="BF190" i="6" s="1"/>
  <c r="BI189" i="6"/>
  <c r="BH189" i="6"/>
  <c r="BG189" i="6"/>
  <c r="BE189" i="6"/>
  <c r="AA189" i="6"/>
  <c r="Y189" i="6"/>
  <c r="W189" i="6"/>
  <c r="BK189" i="6"/>
  <c r="N189" i="6"/>
  <c r="BF189" i="6" s="1"/>
  <c r="BI188" i="6"/>
  <c r="BH188" i="6"/>
  <c r="BG188" i="6"/>
  <c r="BE188" i="6"/>
  <c r="AA188" i="6"/>
  <c r="Y188" i="6"/>
  <c r="W188" i="6"/>
  <c r="BK188" i="6"/>
  <c r="N188" i="6"/>
  <c r="BF188" i="6" s="1"/>
  <c r="BI187" i="6"/>
  <c r="BH187" i="6"/>
  <c r="BG187" i="6"/>
  <c r="BE187" i="6"/>
  <c r="AA187" i="6"/>
  <c r="Y187" i="6"/>
  <c r="W187" i="6"/>
  <c r="BK187" i="6"/>
  <c r="N187" i="6"/>
  <c r="BF187" i="6" s="1"/>
  <c r="BI186" i="6"/>
  <c r="BH186" i="6"/>
  <c r="BG186" i="6"/>
  <c r="BE186" i="6"/>
  <c r="AA186" i="6"/>
  <c r="Y186" i="6"/>
  <c r="W186" i="6"/>
  <c r="BK186" i="6"/>
  <c r="N186" i="6"/>
  <c r="BF186" i="6" s="1"/>
  <c r="BI185" i="6"/>
  <c r="BH185" i="6"/>
  <c r="BG185" i="6"/>
  <c r="BE185" i="6"/>
  <c r="AA185" i="6"/>
  <c r="Y185" i="6"/>
  <c r="W185" i="6"/>
  <c r="BK185" i="6"/>
  <c r="N185" i="6"/>
  <c r="BF185" i="6" s="1"/>
  <c r="BI182" i="6"/>
  <c r="BH182" i="6"/>
  <c r="BG182" i="6"/>
  <c r="BE182" i="6"/>
  <c r="AA182" i="6"/>
  <c r="Y182" i="6"/>
  <c r="W182" i="6"/>
  <c r="BK182" i="6"/>
  <c r="N182" i="6"/>
  <c r="BF182" i="6" s="1"/>
  <c r="BI181" i="6"/>
  <c r="BH181" i="6"/>
  <c r="BG181" i="6"/>
  <c r="BE181" i="6"/>
  <c r="AA181" i="6"/>
  <c r="Y181" i="6"/>
  <c r="W181" i="6"/>
  <c r="BK181" i="6"/>
  <c r="N181" i="6"/>
  <c r="BF181" i="6" s="1"/>
  <c r="BI177" i="6"/>
  <c r="BH177" i="6"/>
  <c r="BG177" i="6"/>
  <c r="BE177" i="6"/>
  <c r="AA177" i="6"/>
  <c r="Y177" i="6"/>
  <c r="W177" i="6"/>
  <c r="BK177" i="6"/>
  <c r="N177" i="6"/>
  <c r="BF177" i="6" s="1"/>
  <c r="BI173" i="6"/>
  <c r="BH173" i="6"/>
  <c r="BG173" i="6"/>
  <c r="BE173" i="6"/>
  <c r="AA173" i="6"/>
  <c r="Y173" i="6"/>
  <c r="W173" i="6"/>
  <c r="BK173" i="6"/>
  <c r="N173" i="6"/>
  <c r="BF173" i="6" s="1"/>
  <c r="BI169" i="6"/>
  <c r="BH169" i="6"/>
  <c r="BG169" i="6"/>
  <c r="BE169" i="6"/>
  <c r="AA169" i="6"/>
  <c r="Y169" i="6"/>
  <c r="W169" i="6"/>
  <c r="BK169" i="6"/>
  <c r="N169" i="6"/>
  <c r="BF169" i="6" s="1"/>
  <c r="BI168" i="6"/>
  <c r="BH168" i="6"/>
  <c r="BG168" i="6"/>
  <c r="BE168" i="6"/>
  <c r="AA168" i="6"/>
  <c r="Y168" i="6"/>
  <c r="W168" i="6"/>
  <c r="BK168" i="6"/>
  <c r="N168" i="6"/>
  <c r="BF168" i="6" s="1"/>
  <c r="BI167" i="6"/>
  <c r="BH167" i="6"/>
  <c r="BG167" i="6"/>
  <c r="BE167" i="6"/>
  <c r="AA167" i="6"/>
  <c r="Y167" i="6"/>
  <c r="W167" i="6"/>
  <c r="BK167" i="6"/>
  <c r="N167" i="6"/>
  <c r="BF167" i="6" s="1"/>
  <c r="BI166" i="6"/>
  <c r="BH166" i="6"/>
  <c r="BG166" i="6"/>
  <c r="BE166" i="6"/>
  <c r="AA166" i="6"/>
  <c r="Y166" i="6"/>
  <c r="W166" i="6"/>
  <c r="BK166" i="6"/>
  <c r="N166" i="6"/>
  <c r="BF166" i="6" s="1"/>
  <c r="BI162" i="6"/>
  <c r="BH162" i="6"/>
  <c r="BG162" i="6"/>
  <c r="BE162" i="6"/>
  <c r="AA162" i="6"/>
  <c r="Y162" i="6"/>
  <c r="W162" i="6"/>
  <c r="BK162" i="6"/>
  <c r="N162" i="6"/>
  <c r="BF162" i="6" s="1"/>
  <c r="BI159" i="6"/>
  <c r="BH159" i="6"/>
  <c r="BG159" i="6"/>
  <c r="BE159" i="6"/>
  <c r="AA159" i="6"/>
  <c r="Y159" i="6"/>
  <c r="W159" i="6"/>
  <c r="BK159" i="6"/>
  <c r="N159" i="6"/>
  <c r="BF159" i="6" s="1"/>
  <c r="BI156" i="6"/>
  <c r="BH156" i="6"/>
  <c r="BG156" i="6"/>
  <c r="BE156" i="6"/>
  <c r="AA156" i="6"/>
  <c r="Y156" i="6"/>
  <c r="W156" i="6"/>
  <c r="BK156" i="6"/>
  <c r="N156" i="6"/>
  <c r="BF156" i="6" s="1"/>
  <c r="BI153" i="6"/>
  <c r="BH153" i="6"/>
  <c r="BG153" i="6"/>
  <c r="BE153" i="6"/>
  <c r="AA153" i="6"/>
  <c r="Y153" i="6"/>
  <c r="W153" i="6"/>
  <c r="BK153" i="6"/>
  <c r="N153" i="6"/>
  <c r="BF153" i="6" s="1"/>
  <c r="BI150" i="6"/>
  <c r="BH150" i="6"/>
  <c r="BG150" i="6"/>
  <c r="BE150" i="6"/>
  <c r="AA150" i="6"/>
  <c r="Y150" i="6"/>
  <c r="W150" i="6"/>
  <c r="BK150" i="6"/>
  <c r="N150" i="6"/>
  <c r="BF150" i="6" s="1"/>
  <c r="BI147" i="6"/>
  <c r="BH147" i="6"/>
  <c r="BG147" i="6"/>
  <c r="BE147" i="6"/>
  <c r="AA147" i="6"/>
  <c r="Y147" i="6"/>
  <c r="W147" i="6"/>
  <c r="BK147" i="6"/>
  <c r="N147" i="6"/>
  <c r="BF147" i="6" s="1"/>
  <c r="BI126" i="6"/>
  <c r="BH126" i="6"/>
  <c r="BG126" i="6"/>
  <c r="BE126" i="6"/>
  <c r="AA126" i="6"/>
  <c r="AA125" i="6" s="1"/>
  <c r="Y126" i="6"/>
  <c r="Y125" i="6" s="1"/>
  <c r="W126" i="6"/>
  <c r="W125" i="6" s="1"/>
  <c r="BK126" i="6"/>
  <c r="BK125" i="6" s="1"/>
  <c r="N125" i="6" s="1"/>
  <c r="N91" i="6" s="1"/>
  <c r="N126" i="6"/>
  <c r="BF126" i="6" s="1"/>
  <c r="M119" i="6"/>
  <c r="F119" i="6"/>
  <c r="F117" i="6"/>
  <c r="F115" i="6"/>
  <c r="M29" i="6"/>
  <c r="AS92" i="1" s="1"/>
  <c r="M84" i="6"/>
  <c r="F84" i="6"/>
  <c r="F82" i="6"/>
  <c r="F80" i="6"/>
  <c r="O22" i="6"/>
  <c r="E22" i="6"/>
  <c r="M120" i="6" s="1"/>
  <c r="O21" i="6"/>
  <c r="O16" i="6"/>
  <c r="E16" i="6"/>
  <c r="F120" i="6" s="1"/>
  <c r="O15" i="6"/>
  <c r="M117" i="6"/>
  <c r="F6" i="6"/>
  <c r="F78" i="6" s="1"/>
  <c r="AY91" i="1"/>
  <c r="AX91" i="1"/>
  <c r="BI165" i="5"/>
  <c r="BH165" i="5"/>
  <c r="BG165" i="5"/>
  <c r="BF165" i="5"/>
  <c r="BE165" i="5"/>
  <c r="AA165" i="5"/>
  <c r="Y165" i="5"/>
  <c r="W165" i="5"/>
  <c r="BK165" i="5"/>
  <c r="N165" i="5"/>
  <c r="BI161" i="5"/>
  <c r="BH161" i="5"/>
  <c r="BG161" i="5"/>
  <c r="BE161" i="5"/>
  <c r="AA161" i="5"/>
  <c r="Y161" i="5"/>
  <c r="W161" i="5"/>
  <c r="BK161" i="5"/>
  <c r="N161" i="5"/>
  <c r="BF161" i="5" s="1"/>
  <c r="BI157" i="5"/>
  <c r="BH157" i="5"/>
  <c r="BG157" i="5"/>
  <c r="BE157" i="5"/>
  <c r="AA157" i="5"/>
  <c r="Y157" i="5"/>
  <c r="W157" i="5"/>
  <c r="BK157" i="5"/>
  <c r="N157" i="5"/>
  <c r="BF157" i="5" s="1"/>
  <c r="BI153" i="5"/>
  <c r="BH153" i="5"/>
  <c r="BG153" i="5"/>
  <c r="BE153" i="5"/>
  <c r="AA153" i="5"/>
  <c r="AA152" i="5" s="1"/>
  <c r="Y153" i="5"/>
  <c r="W153" i="5"/>
  <c r="BK153" i="5"/>
  <c r="N153" i="5"/>
  <c r="BF153" i="5" s="1"/>
  <c r="BI151" i="5"/>
  <c r="BH151" i="5"/>
  <c r="BG151" i="5"/>
  <c r="BE151" i="5"/>
  <c r="AA151" i="5"/>
  <c r="Y151" i="5"/>
  <c r="W151" i="5"/>
  <c r="BK151" i="5"/>
  <c r="N151" i="5"/>
  <c r="BF151" i="5" s="1"/>
  <c r="BI150" i="5"/>
  <c r="BH150" i="5"/>
  <c r="BG150" i="5"/>
  <c r="BE150" i="5"/>
  <c r="AA150" i="5"/>
  <c r="Y150" i="5"/>
  <c r="W150" i="5"/>
  <c r="BK150" i="5"/>
  <c r="N150" i="5"/>
  <c r="BF150" i="5" s="1"/>
  <c r="BI146" i="5"/>
  <c r="BH146" i="5"/>
  <c r="BG146" i="5"/>
  <c r="BE146" i="5"/>
  <c r="AA146" i="5"/>
  <c r="Y146" i="5"/>
  <c r="W146" i="5"/>
  <c r="BK146" i="5"/>
  <c r="N146" i="5"/>
  <c r="BF146" i="5" s="1"/>
  <c r="BI145" i="5"/>
  <c r="BH145" i="5"/>
  <c r="BG145" i="5"/>
  <c r="BE145" i="5"/>
  <c r="AA145" i="5"/>
  <c r="Y145" i="5"/>
  <c r="W145" i="5"/>
  <c r="BK145" i="5"/>
  <c r="N145" i="5"/>
  <c r="BF145" i="5" s="1"/>
  <c r="BI144" i="5"/>
  <c r="BH144" i="5"/>
  <c r="BG144" i="5"/>
  <c r="BE144" i="5"/>
  <c r="AA144" i="5"/>
  <c r="Y144" i="5"/>
  <c r="W144" i="5"/>
  <c r="BK144" i="5"/>
  <c r="N144" i="5"/>
  <c r="BF144" i="5" s="1"/>
  <c r="BI139" i="5"/>
  <c r="BH139" i="5"/>
  <c r="BG139" i="5"/>
  <c r="BE139" i="5"/>
  <c r="AA139" i="5"/>
  <c r="Y139" i="5"/>
  <c r="W139" i="5"/>
  <c r="BK139" i="5"/>
  <c r="N139" i="5"/>
  <c r="BF139" i="5" s="1"/>
  <c r="BI135" i="5"/>
  <c r="BH135" i="5"/>
  <c r="BG135" i="5"/>
  <c r="BE135" i="5"/>
  <c r="AA135" i="5"/>
  <c r="Y135" i="5"/>
  <c r="W135" i="5"/>
  <c r="BK135" i="5"/>
  <c r="N135" i="5"/>
  <c r="BF135" i="5" s="1"/>
  <c r="BI132" i="5"/>
  <c r="BH132" i="5"/>
  <c r="BG132" i="5"/>
  <c r="BE132" i="5"/>
  <c r="AA132" i="5"/>
  <c r="AA131" i="5" s="1"/>
  <c r="Y132" i="5"/>
  <c r="Y131" i="5" s="1"/>
  <c r="W132" i="5"/>
  <c r="W131" i="5" s="1"/>
  <c r="BK132" i="5"/>
  <c r="BK131" i="5" s="1"/>
  <c r="N131" i="5" s="1"/>
  <c r="N92" i="5" s="1"/>
  <c r="N132" i="5"/>
  <c r="BF132" i="5" s="1"/>
  <c r="BI130" i="5"/>
  <c r="BH130" i="5"/>
  <c r="BG130" i="5"/>
  <c r="BE130" i="5"/>
  <c r="AA130" i="5"/>
  <c r="Y130" i="5"/>
  <c r="W130" i="5"/>
  <c r="BK130" i="5"/>
  <c r="N130" i="5"/>
  <c r="BF130" i="5" s="1"/>
  <c r="BI129" i="5"/>
  <c r="BH129" i="5"/>
  <c r="BG129" i="5"/>
  <c r="BE129" i="5"/>
  <c r="AA129" i="5"/>
  <c r="Y129" i="5"/>
  <c r="W129" i="5"/>
  <c r="BK129" i="5"/>
  <c r="N129" i="5"/>
  <c r="BF129" i="5" s="1"/>
  <c r="BI128" i="5"/>
  <c r="BH128" i="5"/>
  <c r="BG128" i="5"/>
  <c r="BE128" i="5"/>
  <c r="AA128" i="5"/>
  <c r="Y128" i="5"/>
  <c r="W128" i="5"/>
  <c r="BK128" i="5"/>
  <c r="N128" i="5"/>
  <c r="BF128" i="5" s="1"/>
  <c r="BI127" i="5"/>
  <c r="BH127" i="5"/>
  <c r="BG127" i="5"/>
  <c r="BE127" i="5"/>
  <c r="AA127" i="5"/>
  <c r="Y127" i="5"/>
  <c r="W127" i="5"/>
  <c r="BK127" i="5"/>
  <c r="N127" i="5"/>
  <c r="BF127" i="5" s="1"/>
  <c r="BI126" i="5"/>
  <c r="BH126" i="5"/>
  <c r="BG126" i="5"/>
  <c r="BE126" i="5"/>
  <c r="AA126" i="5"/>
  <c r="Y126" i="5"/>
  <c r="W126" i="5"/>
  <c r="BK126" i="5"/>
  <c r="N126" i="5"/>
  <c r="BF126" i="5" s="1"/>
  <c r="BI125" i="5"/>
  <c r="BH125" i="5"/>
  <c r="BG125" i="5"/>
  <c r="BE125" i="5"/>
  <c r="AA125" i="5"/>
  <c r="Y125" i="5"/>
  <c r="W125" i="5"/>
  <c r="BK125" i="5"/>
  <c r="N125" i="5"/>
  <c r="BF125" i="5" s="1"/>
  <c r="BI124" i="5"/>
  <c r="BH124" i="5"/>
  <c r="BG124" i="5"/>
  <c r="BE124" i="5"/>
  <c r="AA124" i="5"/>
  <c r="Y124" i="5"/>
  <c r="W124" i="5"/>
  <c r="BK124" i="5"/>
  <c r="N124" i="5"/>
  <c r="BF124" i="5" s="1"/>
  <c r="BI120" i="5"/>
  <c r="BH120" i="5"/>
  <c r="BG120" i="5"/>
  <c r="BE120" i="5"/>
  <c r="AA120" i="5"/>
  <c r="Y120" i="5"/>
  <c r="W120" i="5"/>
  <c r="BK120" i="5"/>
  <c r="N120" i="5"/>
  <c r="BF120" i="5" s="1"/>
  <c r="M113" i="5"/>
  <c r="F113" i="5"/>
  <c r="F111" i="5"/>
  <c r="F109" i="5"/>
  <c r="M29" i="5"/>
  <c r="AS91" i="1" s="1"/>
  <c r="M84" i="5"/>
  <c r="F84" i="5"/>
  <c r="F82" i="5"/>
  <c r="F80" i="5"/>
  <c r="O22" i="5"/>
  <c r="E22" i="5"/>
  <c r="M85" i="5" s="1"/>
  <c r="O21" i="5"/>
  <c r="O16" i="5"/>
  <c r="E16" i="5"/>
  <c r="F114" i="5" s="1"/>
  <c r="O15" i="5"/>
  <c r="M82" i="5"/>
  <c r="F6" i="5"/>
  <c r="AY90" i="1"/>
  <c r="AX90" i="1"/>
  <c r="BI142" i="4"/>
  <c r="BH142" i="4"/>
  <c r="BG142" i="4"/>
  <c r="BE142" i="4"/>
  <c r="AA142" i="4"/>
  <c r="Y142" i="4"/>
  <c r="W142" i="4"/>
  <c r="BK142" i="4"/>
  <c r="N142" i="4"/>
  <c r="BF142" i="4" s="1"/>
  <c r="BI138" i="4"/>
  <c r="BH138" i="4"/>
  <c r="BG138" i="4"/>
  <c r="BE138" i="4"/>
  <c r="AA138" i="4"/>
  <c r="Y138" i="4"/>
  <c r="W138" i="4"/>
  <c r="BK138" i="4"/>
  <c r="N138" i="4"/>
  <c r="BF138" i="4" s="1"/>
  <c r="BI134" i="4"/>
  <c r="BH134" i="4"/>
  <c r="BG134" i="4"/>
  <c r="BE134" i="4"/>
  <c r="AA134" i="4"/>
  <c r="Y134" i="4"/>
  <c r="W134" i="4"/>
  <c r="BK134" i="4"/>
  <c r="N134" i="4"/>
  <c r="BF134" i="4" s="1"/>
  <c r="BI131" i="4"/>
  <c r="BH131" i="4"/>
  <c r="BG131" i="4"/>
  <c r="BE131" i="4"/>
  <c r="AA131" i="4"/>
  <c r="Y131" i="4"/>
  <c r="W131" i="4"/>
  <c r="BK131" i="4"/>
  <c r="N131" i="4"/>
  <c r="BF131" i="4" s="1"/>
  <c r="BI128" i="4"/>
  <c r="BH128" i="4"/>
  <c r="BG128" i="4"/>
  <c r="BE128" i="4"/>
  <c r="AA128" i="4"/>
  <c r="Y128" i="4"/>
  <c r="W128" i="4"/>
  <c r="BK128" i="4"/>
  <c r="N128" i="4"/>
  <c r="BF128" i="4" s="1"/>
  <c r="BI125" i="4"/>
  <c r="BH125" i="4"/>
  <c r="BG125" i="4"/>
  <c r="BF125" i="4"/>
  <c r="BE125" i="4"/>
  <c r="AA125" i="4"/>
  <c r="Y125" i="4"/>
  <c r="W125" i="4"/>
  <c r="BK125" i="4"/>
  <c r="N125" i="4"/>
  <c r="BI119" i="4"/>
  <c r="BH119" i="4"/>
  <c r="BG119" i="4"/>
  <c r="BE119" i="4"/>
  <c r="AA119" i="4"/>
  <c r="Y119" i="4"/>
  <c r="W119" i="4"/>
  <c r="BK119" i="4"/>
  <c r="N119" i="4"/>
  <c r="BF119" i="4" s="1"/>
  <c r="BI116" i="4"/>
  <c r="BH116" i="4"/>
  <c r="BG116" i="4"/>
  <c r="BE116" i="4"/>
  <c r="AA116" i="4"/>
  <c r="Y116" i="4"/>
  <c r="W116" i="4"/>
  <c r="W115" i="4" s="1"/>
  <c r="W114" i="4" s="1"/>
  <c r="W113" i="4" s="1"/>
  <c r="AU90" i="1" s="1"/>
  <c r="BK116" i="4"/>
  <c r="N116" i="4"/>
  <c r="BF116" i="4" s="1"/>
  <c r="M109" i="4"/>
  <c r="F109" i="4"/>
  <c r="F107" i="4"/>
  <c r="F105" i="4"/>
  <c r="M29" i="4"/>
  <c r="AS90" i="1" s="1"/>
  <c r="M84" i="4"/>
  <c r="F84" i="4"/>
  <c r="F82" i="4"/>
  <c r="F80" i="4"/>
  <c r="O22" i="4"/>
  <c r="E22" i="4"/>
  <c r="M110" i="4" s="1"/>
  <c r="O21" i="4"/>
  <c r="O16" i="4"/>
  <c r="E16" i="4"/>
  <c r="F110" i="4" s="1"/>
  <c r="O15" i="4"/>
  <c r="M107" i="4"/>
  <c r="F6" i="4"/>
  <c r="F78" i="4" s="1"/>
  <c r="AY89" i="1"/>
  <c r="AX89" i="1"/>
  <c r="BI241" i="3"/>
  <c r="BH241" i="3"/>
  <c r="BG241" i="3"/>
  <c r="BE241" i="3"/>
  <c r="AA241" i="3"/>
  <c r="Y241" i="3"/>
  <c r="W241" i="3"/>
  <c r="BK241" i="3"/>
  <c r="N241" i="3"/>
  <c r="BF241" i="3" s="1"/>
  <c r="BI236" i="3"/>
  <c r="BH236" i="3"/>
  <c r="BG236" i="3"/>
  <c r="BF236" i="3"/>
  <c r="BE236" i="3"/>
  <c r="AA236" i="3"/>
  <c r="Y236" i="3"/>
  <c r="Y235" i="3" s="1"/>
  <c r="W236" i="3"/>
  <c r="W235" i="3" s="1"/>
  <c r="BK236" i="3"/>
  <c r="N236" i="3"/>
  <c r="BI232" i="3"/>
  <c r="BH232" i="3"/>
  <c r="BG232" i="3"/>
  <c r="BE232" i="3"/>
  <c r="AA232" i="3"/>
  <c r="AA228" i="3" s="1"/>
  <c r="Y232" i="3"/>
  <c r="W232" i="3"/>
  <c r="BK232" i="3"/>
  <c r="N232" i="3"/>
  <c r="BF232" i="3" s="1"/>
  <c r="BI229" i="3"/>
  <c r="BH229" i="3"/>
  <c r="BG229" i="3"/>
  <c r="BE229" i="3"/>
  <c r="AA229" i="3"/>
  <c r="Y229" i="3"/>
  <c r="Y228" i="3" s="1"/>
  <c r="W229" i="3"/>
  <c r="BK229" i="3"/>
  <c r="N229" i="3"/>
  <c r="BF229" i="3" s="1"/>
  <c r="BI227" i="3"/>
  <c r="BH227" i="3"/>
  <c r="BG227" i="3"/>
  <c r="BE227" i="3"/>
  <c r="AA227" i="3"/>
  <c r="Y227" i="3"/>
  <c r="W227" i="3"/>
  <c r="BK227" i="3"/>
  <c r="N227" i="3"/>
  <c r="BF227" i="3" s="1"/>
  <c r="BI226" i="3"/>
  <c r="BH226" i="3"/>
  <c r="BG226" i="3"/>
  <c r="BE226" i="3"/>
  <c r="AA226" i="3"/>
  <c r="Y226" i="3"/>
  <c r="W226" i="3"/>
  <c r="BK226" i="3"/>
  <c r="N226" i="3"/>
  <c r="BF226" i="3" s="1"/>
  <c r="BI225" i="3"/>
  <c r="BH225" i="3"/>
  <c r="BG225" i="3"/>
  <c r="BE225" i="3"/>
  <c r="AA225" i="3"/>
  <c r="Y225" i="3"/>
  <c r="W225" i="3"/>
  <c r="BK225" i="3"/>
  <c r="N225" i="3"/>
  <c r="BF225" i="3" s="1"/>
  <c r="BI224" i="3"/>
  <c r="BH224" i="3"/>
  <c r="BG224" i="3"/>
  <c r="BE224" i="3"/>
  <c r="AA224" i="3"/>
  <c r="Y224" i="3"/>
  <c r="W224" i="3"/>
  <c r="BK224" i="3"/>
  <c r="N224" i="3"/>
  <c r="BF224" i="3" s="1"/>
  <c r="BI222" i="3"/>
  <c r="BH222" i="3"/>
  <c r="BG222" i="3"/>
  <c r="BE222" i="3"/>
  <c r="AA222" i="3"/>
  <c r="Y222" i="3"/>
  <c r="W222" i="3"/>
  <c r="BK222" i="3"/>
  <c r="N222" i="3"/>
  <c r="BF222" i="3" s="1"/>
  <c r="BI221" i="3"/>
  <c r="BH221" i="3"/>
  <c r="BG221" i="3"/>
  <c r="BE221" i="3"/>
  <c r="AA221" i="3"/>
  <c r="Y221" i="3"/>
  <c r="W221" i="3"/>
  <c r="BK221" i="3"/>
  <c r="N221" i="3"/>
  <c r="BF221" i="3" s="1"/>
  <c r="BI220" i="3"/>
  <c r="BH220" i="3"/>
  <c r="BG220" i="3"/>
  <c r="BE220" i="3"/>
  <c r="AA220" i="3"/>
  <c r="Y220" i="3"/>
  <c r="W220" i="3"/>
  <c r="BK220" i="3"/>
  <c r="N220" i="3"/>
  <c r="BF220" i="3" s="1"/>
  <c r="BI219" i="3"/>
  <c r="BH219" i="3"/>
  <c r="BG219" i="3"/>
  <c r="BE219" i="3"/>
  <c r="AA219" i="3"/>
  <c r="Y219" i="3"/>
  <c r="W219" i="3"/>
  <c r="BK219" i="3"/>
  <c r="N219" i="3"/>
  <c r="BF219" i="3" s="1"/>
  <c r="BI218" i="3"/>
  <c r="BH218" i="3"/>
  <c r="BG218" i="3"/>
  <c r="BE218" i="3"/>
  <c r="AA218" i="3"/>
  <c r="Y218" i="3"/>
  <c r="W218" i="3"/>
  <c r="BK218" i="3"/>
  <c r="N218" i="3"/>
  <c r="BF218" i="3" s="1"/>
  <c r="BI215" i="3"/>
  <c r="BH215" i="3"/>
  <c r="BG215" i="3"/>
  <c r="BE215" i="3"/>
  <c r="AA215" i="3"/>
  <c r="Y215" i="3"/>
  <c r="W215" i="3"/>
  <c r="BK215" i="3"/>
  <c r="N215" i="3"/>
  <c r="BF215" i="3" s="1"/>
  <c r="BI214" i="3"/>
  <c r="BH214" i="3"/>
  <c r="BG214" i="3"/>
  <c r="BE214" i="3"/>
  <c r="AA214" i="3"/>
  <c r="Y214" i="3"/>
  <c r="W214" i="3"/>
  <c r="BK214" i="3"/>
  <c r="N214" i="3"/>
  <c r="BF214" i="3" s="1"/>
  <c r="BI213" i="3"/>
  <c r="BH213" i="3"/>
  <c r="BG213" i="3"/>
  <c r="BE213" i="3"/>
  <c r="AA213" i="3"/>
  <c r="Y213" i="3"/>
  <c r="W213" i="3"/>
  <c r="BK213" i="3"/>
  <c r="N213" i="3"/>
  <c r="BF213" i="3" s="1"/>
  <c r="BI212" i="3"/>
  <c r="BH212" i="3"/>
  <c r="BG212" i="3"/>
  <c r="BE212" i="3"/>
  <c r="AA212" i="3"/>
  <c r="Y212" i="3"/>
  <c r="W212" i="3"/>
  <c r="BK212" i="3"/>
  <c r="N212" i="3"/>
  <c r="BF212" i="3" s="1"/>
  <c r="BI211" i="3"/>
  <c r="BH211" i="3"/>
  <c r="BG211" i="3"/>
  <c r="BE211" i="3"/>
  <c r="AA211" i="3"/>
  <c r="Y211" i="3"/>
  <c r="W211" i="3"/>
  <c r="BK211" i="3"/>
  <c r="N211" i="3"/>
  <c r="BF211" i="3" s="1"/>
  <c r="BI210" i="3"/>
  <c r="BH210" i="3"/>
  <c r="BG210" i="3"/>
  <c r="BE210" i="3"/>
  <c r="AA210" i="3"/>
  <c r="Y210" i="3"/>
  <c r="W210" i="3"/>
  <c r="BK210" i="3"/>
  <c r="N210" i="3"/>
  <c r="BF210" i="3" s="1"/>
  <c r="BI209" i="3"/>
  <c r="BH209" i="3"/>
  <c r="BG209" i="3"/>
  <c r="BE209" i="3"/>
  <c r="AA209" i="3"/>
  <c r="Y209" i="3"/>
  <c r="W209" i="3"/>
  <c r="BK209" i="3"/>
  <c r="N209" i="3"/>
  <c r="BF209" i="3" s="1"/>
  <c r="BI208" i="3"/>
  <c r="BH208" i="3"/>
  <c r="BG208" i="3"/>
  <c r="BE208" i="3"/>
  <c r="AA208" i="3"/>
  <c r="Y208" i="3"/>
  <c r="W208" i="3"/>
  <c r="BK208" i="3"/>
  <c r="N208" i="3"/>
  <c r="BF208" i="3" s="1"/>
  <c r="BI207" i="3"/>
  <c r="BH207" i="3"/>
  <c r="BG207" i="3"/>
  <c r="BE207" i="3"/>
  <c r="AA207" i="3"/>
  <c r="Y207" i="3"/>
  <c r="W207" i="3"/>
  <c r="BK207" i="3"/>
  <c r="N207" i="3"/>
  <c r="BF207" i="3" s="1"/>
  <c r="BI206" i="3"/>
  <c r="BH206" i="3"/>
  <c r="BG206" i="3"/>
  <c r="BF206" i="3"/>
  <c r="BE206" i="3"/>
  <c r="AA206" i="3"/>
  <c r="Y206" i="3"/>
  <c r="W206" i="3"/>
  <c r="BK206" i="3"/>
  <c r="N206" i="3"/>
  <c r="BI205" i="3"/>
  <c r="BH205" i="3"/>
  <c r="BG205" i="3"/>
  <c r="BE205" i="3"/>
  <c r="AA205" i="3"/>
  <c r="Y205" i="3"/>
  <c r="W205" i="3"/>
  <c r="BK205" i="3"/>
  <c r="N205" i="3"/>
  <c r="BF205" i="3" s="1"/>
  <c r="BI204" i="3"/>
  <c r="BH204" i="3"/>
  <c r="BG204" i="3"/>
  <c r="BE204" i="3"/>
  <c r="AA204" i="3"/>
  <c r="Y204" i="3"/>
  <c r="W204" i="3"/>
  <c r="BK204" i="3"/>
  <c r="N204" i="3"/>
  <c r="BF204" i="3" s="1"/>
  <c r="BI203" i="3"/>
  <c r="BH203" i="3"/>
  <c r="BG203" i="3"/>
  <c r="BE203" i="3"/>
  <c r="AA203" i="3"/>
  <c r="Y203" i="3"/>
  <c r="W203" i="3"/>
  <c r="BK203" i="3"/>
  <c r="N203" i="3"/>
  <c r="BF203" i="3" s="1"/>
  <c r="BI193" i="3"/>
  <c r="BH193" i="3"/>
  <c r="BG193" i="3"/>
  <c r="BE193" i="3"/>
  <c r="AA193" i="3"/>
  <c r="Y193" i="3"/>
  <c r="Y192" i="3" s="1"/>
  <c r="W193" i="3"/>
  <c r="BK193" i="3"/>
  <c r="N193" i="3"/>
  <c r="BF193" i="3" s="1"/>
  <c r="BI191" i="3"/>
  <c r="BH191" i="3"/>
  <c r="BG191" i="3"/>
  <c r="BE191" i="3"/>
  <c r="AA191" i="3"/>
  <c r="Y191" i="3"/>
  <c r="W191" i="3"/>
  <c r="BK191" i="3"/>
  <c r="N191" i="3"/>
  <c r="BF191" i="3" s="1"/>
  <c r="BI188" i="3"/>
  <c r="BH188" i="3"/>
  <c r="BG188" i="3"/>
  <c r="BE188" i="3"/>
  <c r="AA188" i="3"/>
  <c r="AA177" i="3" s="1"/>
  <c r="Y188" i="3"/>
  <c r="W188" i="3"/>
  <c r="BK188" i="3"/>
  <c r="N188" i="3"/>
  <c r="BF188" i="3" s="1"/>
  <c r="BI178" i="3"/>
  <c r="BH178" i="3"/>
  <c r="BG178" i="3"/>
  <c r="BE178" i="3"/>
  <c r="AA178" i="3"/>
  <c r="Y178" i="3"/>
  <c r="Y177" i="3" s="1"/>
  <c r="W178" i="3"/>
  <c r="W177" i="3" s="1"/>
  <c r="BK178" i="3"/>
  <c r="N178" i="3"/>
  <c r="BF178" i="3" s="1"/>
  <c r="BI175" i="3"/>
  <c r="BH175" i="3"/>
  <c r="BG175" i="3"/>
  <c r="BE175" i="3"/>
  <c r="AA175" i="3"/>
  <c r="AA174" i="3" s="1"/>
  <c r="Y175" i="3"/>
  <c r="Y174" i="3" s="1"/>
  <c r="W175" i="3"/>
  <c r="W174" i="3" s="1"/>
  <c r="BK175" i="3"/>
  <c r="BK174" i="3" s="1"/>
  <c r="N174" i="3" s="1"/>
  <c r="N93" i="3" s="1"/>
  <c r="N175" i="3"/>
  <c r="BF175" i="3" s="1"/>
  <c r="BI173" i="3"/>
  <c r="BH173" i="3"/>
  <c r="BG173" i="3"/>
  <c r="BE173" i="3"/>
  <c r="AA173" i="3"/>
  <c r="Y173" i="3"/>
  <c r="W173" i="3"/>
  <c r="BK173" i="3"/>
  <c r="N173" i="3"/>
  <c r="BF173" i="3" s="1"/>
  <c r="BI172" i="3"/>
  <c r="BH172" i="3"/>
  <c r="BG172" i="3"/>
  <c r="BF172" i="3"/>
  <c r="BE172" i="3"/>
  <c r="AA172" i="3"/>
  <c r="Y172" i="3"/>
  <c r="W172" i="3"/>
  <c r="BK172" i="3"/>
  <c r="N172" i="3"/>
  <c r="BI171" i="3"/>
  <c r="BH171" i="3"/>
  <c r="BG171" i="3"/>
  <c r="BE171" i="3"/>
  <c r="AA171" i="3"/>
  <c r="Y171" i="3"/>
  <c r="W171" i="3"/>
  <c r="BK171" i="3"/>
  <c r="N171" i="3"/>
  <c r="BF171" i="3" s="1"/>
  <c r="BI170" i="3"/>
  <c r="BH170" i="3"/>
  <c r="BG170" i="3"/>
  <c r="BE170" i="3"/>
  <c r="AA170" i="3"/>
  <c r="Y170" i="3"/>
  <c r="W170" i="3"/>
  <c r="BK170" i="3"/>
  <c r="N170" i="3"/>
  <c r="BF170" i="3" s="1"/>
  <c r="BI169" i="3"/>
  <c r="BH169" i="3"/>
  <c r="BG169" i="3"/>
  <c r="BE169" i="3"/>
  <c r="AA169" i="3"/>
  <c r="Y169" i="3"/>
  <c r="W169" i="3"/>
  <c r="BK169" i="3"/>
  <c r="N169" i="3"/>
  <c r="BF169" i="3" s="1"/>
  <c r="BI168" i="3"/>
  <c r="BH168" i="3"/>
  <c r="BG168" i="3"/>
  <c r="BE168" i="3"/>
  <c r="AA168" i="3"/>
  <c r="Y168" i="3"/>
  <c r="W168" i="3"/>
  <c r="BK168" i="3"/>
  <c r="N168" i="3"/>
  <c r="BF168" i="3" s="1"/>
  <c r="BI167" i="3"/>
  <c r="BH167" i="3"/>
  <c r="BG167" i="3"/>
  <c r="BE167" i="3"/>
  <c r="AA167" i="3"/>
  <c r="Y167" i="3"/>
  <c r="W167" i="3"/>
  <c r="BK167" i="3"/>
  <c r="N167" i="3"/>
  <c r="BF167" i="3" s="1"/>
  <c r="BI160" i="3"/>
  <c r="BH160" i="3"/>
  <c r="BG160" i="3"/>
  <c r="BE160" i="3"/>
  <c r="AA160" i="3"/>
  <c r="Y160" i="3"/>
  <c r="W160" i="3"/>
  <c r="BK160" i="3"/>
  <c r="N160" i="3"/>
  <c r="BF160" i="3" s="1"/>
  <c r="BI150" i="3"/>
  <c r="BH150" i="3"/>
  <c r="BG150" i="3"/>
  <c r="BE150" i="3"/>
  <c r="AA150" i="3"/>
  <c r="Y150" i="3"/>
  <c r="W150" i="3"/>
  <c r="BK150" i="3"/>
  <c r="N150" i="3"/>
  <c r="BF150" i="3" s="1"/>
  <c r="BI146" i="3"/>
  <c r="BH146" i="3"/>
  <c r="BG146" i="3"/>
  <c r="BE146" i="3"/>
  <c r="AA146" i="3"/>
  <c r="Y146" i="3"/>
  <c r="W146" i="3"/>
  <c r="BK146" i="3"/>
  <c r="N146" i="3"/>
  <c r="BF146" i="3" s="1"/>
  <c r="BI143" i="3"/>
  <c r="BH143" i="3"/>
  <c r="BG143" i="3"/>
  <c r="BE143" i="3"/>
  <c r="AA143" i="3"/>
  <c r="Y143" i="3"/>
  <c r="W143" i="3"/>
  <c r="BK143" i="3"/>
  <c r="N143" i="3"/>
  <c r="BF143" i="3" s="1"/>
  <c r="BI140" i="3"/>
  <c r="BH140" i="3"/>
  <c r="BG140" i="3"/>
  <c r="BE140" i="3"/>
  <c r="AA140" i="3"/>
  <c r="AA123" i="3" s="1"/>
  <c r="Y140" i="3"/>
  <c r="W140" i="3"/>
  <c r="BK140" i="3"/>
  <c r="N140" i="3"/>
  <c r="BF140" i="3" s="1"/>
  <c r="BI124" i="3"/>
  <c r="BH124" i="3"/>
  <c r="BG124" i="3"/>
  <c r="BE124" i="3"/>
  <c r="AA124" i="3"/>
  <c r="Y124" i="3"/>
  <c r="W124" i="3"/>
  <c r="BK124" i="3"/>
  <c r="N124" i="3"/>
  <c r="BF124" i="3" s="1"/>
  <c r="M117" i="3"/>
  <c r="F117" i="3"/>
  <c r="F115" i="3"/>
  <c r="F113" i="3"/>
  <c r="M29" i="3"/>
  <c r="AS89" i="1" s="1"/>
  <c r="M85" i="3"/>
  <c r="M84" i="3"/>
  <c r="F84" i="3"/>
  <c r="F82" i="3"/>
  <c r="F80" i="3"/>
  <c r="O22" i="3"/>
  <c r="E22" i="3"/>
  <c r="M118" i="3" s="1"/>
  <c r="O21" i="3"/>
  <c r="O16" i="3"/>
  <c r="E16" i="3"/>
  <c r="F118" i="3" s="1"/>
  <c r="O15" i="3"/>
  <c r="M115" i="3"/>
  <c r="F6" i="3"/>
  <c r="F78" i="3" s="1"/>
  <c r="AK27" i="1"/>
  <c r="AM83" i="1"/>
  <c r="L83" i="1"/>
  <c r="AM82" i="1"/>
  <c r="L82" i="1"/>
  <c r="AM80" i="1"/>
  <c r="L80" i="1"/>
  <c r="L78" i="1"/>
  <c r="L77" i="1"/>
  <c r="BK195" i="6" l="1"/>
  <c r="M33" i="6"/>
  <c r="AV92" i="1" s="1"/>
  <c r="BK177" i="3"/>
  <c r="N177" i="3" s="1"/>
  <c r="N95" i="3" s="1"/>
  <c r="BK123" i="3"/>
  <c r="N123" i="3" s="1"/>
  <c r="N91" i="3" s="1"/>
  <c r="H33" i="3"/>
  <c r="AZ89" i="1" s="1"/>
  <c r="M85" i="4"/>
  <c r="W192" i="3"/>
  <c r="M114" i="5"/>
  <c r="H36" i="5"/>
  <c r="BC91" i="1" s="1"/>
  <c r="W134" i="5"/>
  <c r="BK134" i="5"/>
  <c r="N134" i="5" s="1"/>
  <c r="N94" i="5" s="1"/>
  <c r="AA134" i="5"/>
  <c r="AA133" i="5" s="1"/>
  <c r="F113" i="6"/>
  <c r="Y216" i="6"/>
  <c r="AA235" i="6"/>
  <c r="H37" i="3"/>
  <c r="BD89" i="1" s="1"/>
  <c r="H37" i="4"/>
  <c r="BD90" i="1" s="1"/>
  <c r="BK119" i="5"/>
  <c r="N119" i="5" s="1"/>
  <c r="N91" i="5" s="1"/>
  <c r="H35" i="5"/>
  <c r="BB91" i="1" s="1"/>
  <c r="F85" i="3"/>
  <c r="H35" i="3"/>
  <c r="BB89" i="1" s="1"/>
  <c r="BK149" i="3"/>
  <c r="N149" i="3" s="1"/>
  <c r="N92" i="3" s="1"/>
  <c r="W228" i="3"/>
  <c r="F103" i="4"/>
  <c r="BK115" i="4"/>
  <c r="BK114" i="4" s="1"/>
  <c r="W152" i="5"/>
  <c r="W146" i="6"/>
  <c r="H36" i="3"/>
  <c r="BC89" i="1" s="1"/>
  <c r="W149" i="3"/>
  <c r="BK223" i="3"/>
  <c r="N223" i="3" s="1"/>
  <c r="N97" i="3" s="1"/>
  <c r="BK228" i="3"/>
  <c r="N228" i="3" s="1"/>
  <c r="N98" i="3" s="1"/>
  <c r="W119" i="5"/>
  <c r="W118" i="5" s="1"/>
  <c r="Y134" i="5"/>
  <c r="Y133" i="5" s="1"/>
  <c r="Y152" i="5"/>
  <c r="AA146" i="6"/>
  <c r="Y165" i="6"/>
  <c r="BK165" i="6"/>
  <c r="N165" i="6" s="1"/>
  <c r="N93" i="6" s="1"/>
  <c r="Y221" i="6"/>
  <c r="Y220" i="6" s="1"/>
  <c r="W221" i="6"/>
  <c r="W220" i="6" s="1"/>
  <c r="AS88" i="1"/>
  <c r="AS87" i="1" s="1"/>
  <c r="BK235" i="3"/>
  <c r="N235" i="3" s="1"/>
  <c r="N99" i="3" s="1"/>
  <c r="M111" i="5"/>
  <c r="H35" i="6"/>
  <c r="BB92" i="1" s="1"/>
  <c r="Y195" i="6"/>
  <c r="F111" i="3"/>
  <c r="W123" i="3"/>
  <c r="W122" i="3" s="1"/>
  <c r="AA149" i="3"/>
  <c r="Y149" i="3"/>
  <c r="Y223" i="3"/>
  <c r="Y176" i="3" s="1"/>
  <c r="Y121" i="3" s="1"/>
  <c r="H34" i="4"/>
  <c r="BA90" i="1" s="1"/>
  <c r="AA115" i="4"/>
  <c r="AA114" i="4" s="1"/>
  <c r="AA113" i="4" s="1"/>
  <c r="H33" i="5"/>
  <c r="AZ91" i="1" s="1"/>
  <c r="Y119" i="5"/>
  <c r="Y118" i="5" s="1"/>
  <c r="Y117" i="5" s="1"/>
  <c r="M85" i="6"/>
  <c r="H33" i="6"/>
  <c r="AZ92" i="1" s="1"/>
  <c r="AA195" i="6"/>
  <c r="AA207" i="6"/>
  <c r="AA194" i="6" s="1"/>
  <c r="Y123" i="3"/>
  <c r="Y122" i="3" s="1"/>
  <c r="BK192" i="3"/>
  <c r="N192" i="3" s="1"/>
  <c r="N96" i="3" s="1"/>
  <c r="AA223" i="3"/>
  <c r="H36" i="6"/>
  <c r="BC92" i="1" s="1"/>
  <c r="AA165" i="6"/>
  <c r="BK216" i="6"/>
  <c r="N216" i="6" s="1"/>
  <c r="N98" i="6" s="1"/>
  <c r="M34" i="3"/>
  <c r="AW89" i="1" s="1"/>
  <c r="AA122" i="3"/>
  <c r="AA124" i="6"/>
  <c r="H34" i="5"/>
  <c r="BA91" i="1" s="1"/>
  <c r="M34" i="5"/>
  <c r="AW91" i="1" s="1"/>
  <c r="M82" i="3"/>
  <c r="W133" i="5"/>
  <c r="BK146" i="6"/>
  <c r="N146" i="6" s="1"/>
  <c r="N92" i="6" s="1"/>
  <c r="W124" i="6"/>
  <c r="M33" i="3"/>
  <c r="AV89" i="1" s="1"/>
  <c r="H33" i="4"/>
  <c r="AZ90" i="1" s="1"/>
  <c r="M34" i="4"/>
  <c r="AW90" i="1" s="1"/>
  <c r="AA119" i="5"/>
  <c r="AA118" i="5" s="1"/>
  <c r="AA117" i="5" s="1"/>
  <c r="H37" i="5"/>
  <c r="BD91" i="1" s="1"/>
  <c r="M33" i="5"/>
  <c r="AV91" i="1" s="1"/>
  <c r="M82" i="6"/>
  <c r="W165" i="6"/>
  <c r="Y235" i="6"/>
  <c r="F107" i="5"/>
  <c r="F78" i="5"/>
  <c r="H34" i="6"/>
  <c r="BA92" i="1" s="1"/>
  <c r="M34" i="6"/>
  <c r="AW92" i="1" s="1"/>
  <c r="W223" i="3"/>
  <c r="W176" i="3" s="1"/>
  <c r="W121" i="3" s="1"/>
  <c r="AU89" i="1" s="1"/>
  <c r="AA235" i="3"/>
  <c r="H36" i="4"/>
  <c r="BC90" i="1" s="1"/>
  <c r="Y146" i="6"/>
  <c r="Y124" i="6" s="1"/>
  <c r="W216" i="6"/>
  <c r="W194" i="6" s="1"/>
  <c r="BK221" i="6"/>
  <c r="H34" i="3"/>
  <c r="BA89" i="1" s="1"/>
  <c r="N195" i="6"/>
  <c r="N96" i="6" s="1"/>
  <c r="AA192" i="3"/>
  <c r="AA176" i="3" s="1"/>
  <c r="M82" i="4"/>
  <c r="Y115" i="4"/>
  <c r="Y114" i="4" s="1"/>
  <c r="Y113" i="4" s="1"/>
  <c r="H35" i="4"/>
  <c r="BB90" i="1" s="1"/>
  <c r="F85" i="5"/>
  <c r="BK152" i="5"/>
  <c r="N152" i="5" s="1"/>
  <c r="N95" i="5" s="1"/>
  <c r="H37" i="6"/>
  <c r="BD92" i="1" s="1"/>
  <c r="Y207" i="6"/>
  <c r="Y194" i="6" s="1"/>
  <c r="AA221" i="6"/>
  <c r="AA220" i="6" s="1"/>
  <c r="F85" i="4"/>
  <c r="M33" i="4"/>
  <c r="AV90" i="1" s="1"/>
  <c r="F85" i="6"/>
  <c r="BK194" i="6" l="1"/>
  <c r="N194" i="6" s="1"/>
  <c r="N95" i="6" s="1"/>
  <c r="AT92" i="1"/>
  <c r="BK124" i="6"/>
  <c r="BK118" i="5"/>
  <c r="BA88" i="1"/>
  <c r="AW88" i="1" s="1"/>
  <c r="N115" i="4"/>
  <c r="N91" i="4" s="1"/>
  <c r="BK176" i="3"/>
  <c r="N176" i="3" s="1"/>
  <c r="N94" i="3" s="1"/>
  <c r="AT89" i="1"/>
  <c r="BK122" i="3"/>
  <c r="N122" i="3" s="1"/>
  <c r="N90" i="3" s="1"/>
  <c r="AZ88" i="1"/>
  <c r="AV88" i="1" s="1"/>
  <c r="BC88" i="1"/>
  <c r="AY88" i="1" s="1"/>
  <c r="BB88" i="1"/>
  <c r="AX88" i="1" s="1"/>
  <c r="W117" i="5"/>
  <c r="AU91" i="1" s="1"/>
  <c r="AT91" i="1"/>
  <c r="BD88" i="1"/>
  <c r="BD87" i="1" s="1"/>
  <c r="W35" i="1" s="1"/>
  <c r="W123" i="6"/>
  <c r="AU92" i="1" s="1"/>
  <c r="AT90" i="1"/>
  <c r="BK133" i="5"/>
  <c r="N133" i="5" s="1"/>
  <c r="N93" i="5" s="1"/>
  <c r="AA121" i="3"/>
  <c r="N118" i="5"/>
  <c r="N90" i="5" s="1"/>
  <c r="BK113" i="4"/>
  <c r="N113" i="4" s="1"/>
  <c r="N89" i="4" s="1"/>
  <c r="N114" i="4"/>
  <c r="N90" i="4" s="1"/>
  <c r="N124" i="6"/>
  <c r="N90" i="6" s="1"/>
  <c r="BK220" i="6"/>
  <c r="N220" i="6" s="1"/>
  <c r="N99" i="6" s="1"/>
  <c r="N221" i="6"/>
  <c r="N100" i="6" s="1"/>
  <c r="Y123" i="6"/>
  <c r="AA123" i="6"/>
  <c r="AT88" i="1" l="1"/>
  <c r="BK121" i="3"/>
  <c r="N121" i="3" s="1"/>
  <c r="N89" i="3" s="1"/>
  <c r="M28" i="3" s="1"/>
  <c r="M31" i="3" s="1"/>
  <c r="L39" i="3" s="1"/>
  <c r="AZ87" i="1"/>
  <c r="AV87" i="1" s="1"/>
  <c r="BB87" i="1"/>
  <c r="AX87" i="1" s="1"/>
  <c r="AU88" i="1"/>
  <c r="BA87" i="1"/>
  <c r="AU87" i="1"/>
  <c r="BK117" i="5"/>
  <c r="N117" i="5" s="1"/>
  <c r="N89" i="5" s="1"/>
  <c r="L99" i="5" s="1"/>
  <c r="BK123" i="6"/>
  <c r="N123" i="6" s="1"/>
  <c r="N89" i="6" s="1"/>
  <c r="M28" i="6" s="1"/>
  <c r="M31" i="6" s="1"/>
  <c r="L95" i="4"/>
  <c r="M28" i="4"/>
  <c r="M31" i="4" s="1"/>
  <c r="AG90" i="1" s="1"/>
  <c r="BC87" i="1"/>
  <c r="L103" i="3"/>
  <c r="L105" i="6" l="1"/>
  <c r="M28" i="5"/>
  <c r="M31" i="5" s="1"/>
  <c r="AG91" i="1" s="1"/>
  <c r="W33" i="1"/>
  <c r="AW87" i="1"/>
  <c r="AG89" i="1"/>
  <c r="W34" i="1"/>
  <c r="AY87" i="1"/>
  <c r="AG92" i="1"/>
  <c r="AN92" i="1" s="1"/>
  <c r="L39" i="6"/>
  <c r="AT87" i="1"/>
  <c r="L39" i="4"/>
  <c r="L39" i="5" l="1"/>
  <c r="AG88" i="1"/>
  <c r="AG87" i="1" s="1"/>
  <c r="AN87" i="1" s="1"/>
  <c r="AN91" i="1"/>
  <c r="AN90" i="1"/>
  <c r="AN89" i="1"/>
  <c r="AN96" i="1" l="1"/>
  <c r="AN88" i="1"/>
  <c r="AK26" i="1" l="1"/>
  <c r="AG96" i="1"/>
  <c r="AK29" i="1" l="1"/>
  <c r="W32" i="1"/>
  <c r="AK32" i="1" s="1"/>
  <c r="AK37" i="1" l="1"/>
</calcChain>
</file>

<file path=xl/sharedStrings.xml><?xml version="1.0" encoding="utf-8"?>
<sst xmlns="http://schemas.openxmlformats.org/spreadsheetml/2006/main" count="3909" uniqueCount="636">
  <si>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</si>
  <si>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</si>
  <si>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</si>
  <si>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</si>
  <si>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</si>
  <si>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</si>
  <si>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</si>
  <si>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</si>
  <si>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</si>
  <si>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</si>
  <si>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</si>
  <si>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</si>
  <si>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120</t>
  </si>
  <si>
    <t>Stavba:</t>
  </si>
  <si>
    <t>Zníženie energetickej náročnosti Administratívnej budovy, výrobnej haly pri administratíve, výrobného priestoru pre výro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</si>
  <si>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</si>
  <si>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</si>
  <si>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</si>
  <si>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</si>
  <si>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</si>
  <si>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</si>
  <si>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</si>
  <si>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Jacko Blažej, Konečná 633, Ostrava-Mesto, ČR</t>
  </si>
  <si>
    <t>IČO DPH:</t>
  </si>
  <si>
    <t>Zhotoviteľ:</t>
  </si>
  <si>
    <t>Projektant:</t>
  </si>
  <si>
    <t>47555505</t>
  </si>
  <si>
    <t>VIZUALDK projekt, s.r.o.</t>
  </si>
  <si>
    <t>SK2023952898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</si>
  <si>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</si>
  <si>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</si>
  <si>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</si>
  <si>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</si>
  <si>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</si>
  <si>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</si>
  <si>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</si>
  <si>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</si>
  <si>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</si>
  <si>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</si>
  <si>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</si>
  <si>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</si>
  <si>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</si>
  <si>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</si>
  <si>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</si>
  <si>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</si>
  <si>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</si>
  <si>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</si>
  <si>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</si>
  <si>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</si>
  <si>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</si>
  <si>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</si>
  <si>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</si>
  <si>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</si>
  <si>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</si>
  <si>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</si>
  <si>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</si>
  <si>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</si>
  <si>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</si>
  <si>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</si>
  <si>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</si>
  <si>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</si>
  <si>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</si>
  <si>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</si>
  <si>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</si>
  <si>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</si>
  <si>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</si>
  <si>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</si>
  <si>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</si>
  <si>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</si>
  <si>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</si>
  <si>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</si>
  <si>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</si>
  <si>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</si>
  <si>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</si>
  <si>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</si>
  <si>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{17079656-a658-4b1c-a3e1-73b7088ea1ad}</t>
  </si>
  <si>
    <t>{00000000-0000-0000-0000-000000000000}</t>
  </si>
  <si>
    <t>1</t>
  </si>
  <si>
    <t>SO 01</t>
  </si>
  <si>
    <t xml:space="preserve">Administratívna budova </t>
  </si>
  <si>
    <t>{97dc3a79-be60-4682-a3cb-4acb6db1e68c}</t>
  </si>
  <si>
    <t>1.</t>
  </si>
  <si>
    <t>Výmena otvorových konštrukcií</t>
  </si>
  <si>
    <t>2</t>
  </si>
  <si>
    <t>{ae8df24a-2625-42e8-95e3-36179b17e80d}</t>
  </si>
  <si>
    <t>2.</t>
  </si>
  <si>
    <t>Zateplenie obvodového plášťa</t>
  </si>
  <si>
    <t>{a3af9fe3-fa10-4857-b9c9-8bfa81c3bf8d}</t>
  </si>
  <si>
    <t>3.</t>
  </si>
  <si>
    <t>Zateplenie stropnej konštrukcie</t>
  </si>
  <si>
    <t>{51e20de8-9fe1-4f7b-815e-1f51900c78bb}</t>
  </si>
  <si>
    <t>4.</t>
  </si>
  <si>
    <t>Ostatné</t>
  </si>
  <si>
    <t>{843cfade-6769-46a8-8885-04b0ce2bb5c3}</t>
  </si>
  <si>
    <t>2) Ostatné náklady zo súhrnného listu</t>
  </si>
  <si>
    <t>Percent. zadanie_x000D_
[% nákladov rozpočtu]</t>
  </si>
  <si>
    <t>Zaradenie nákladov</t>
  </si>
  <si>
    <t>Celkové náklady za stavbu 1) + 2)</t>
  </si>
  <si>
    <t>Späť na hárok:</t>
  </si>
  <si>
    <t>KRYCÍ LIST ROZPOČTU</t>
  </si>
  <si>
    <t>Objekt: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</si>
  <si>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</si>
  <si>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</si>
  <si>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</si>
  <si>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</si>
  <si>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</si>
  <si>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</si>
  <si>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</si>
  <si>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HZS - Hodinové zúčtovacie sadzby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</si>
  <si>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</si>
  <si>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</si>
  <si>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</si>
  <si>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</si>
  <si>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</si>
  <si>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</si>
  <si>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</si>
  <si>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</si>
  <si>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</si>
  <si>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</si>
  <si>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</si>
  <si>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</si>
  <si>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</si>
  <si>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</si>
  <si>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</si>
  <si>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4</t>
  </si>
  <si>
    <t>ROZPOCET</t>
  </si>
  <si>
    <t>K</t>
  </si>
  <si>
    <t>HZS000112</t>
  </si>
  <si>
    <t xml:space="preserve">Stavebno montážne práce náročnejšie, ucelené, obtiažne, rutinné (Tr.2) v rozsahu viac ako 8 hodín náročnejšie </t>
  </si>
  <si>
    <t>hod</t>
  </si>
  <si>
    <t>512</t>
  </si>
  <si>
    <t>VV</t>
  </si>
  <si>
    <t>Súčet</t>
  </si>
  <si>
    <t>5</t>
  </si>
  <si>
    <t>3</t>
  </si>
  <si>
    <t xml:space="preserve">SO 01 - Administratívna budova </t>
  </si>
  <si>
    <t>Časť:</t>
  </si>
  <si>
    <t>1. - Výmena otvorových konštrukcií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</si>
  <si>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</si>
  <si>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</si>
  <si>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</si>
  <si>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</si>
  <si>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</si>
  <si>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</si>
  <si>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</si>
  <si>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</si>
  <si>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784 - Dokončovacie práce - maľby</t>
  </si>
  <si>
    <t xml:space="preserve">    786 - Dokončovacie práce - čalúnnicke</t>
  </si>
  <si>
    <t>612465116</t>
  </si>
  <si>
    <t xml:space="preserve">Príprava vnútorného podkladu stien </t>
  </si>
  <si>
    <t>m2</t>
  </si>
  <si>
    <t>942495606</t>
  </si>
  <si>
    <t xml:space="preserve">"Ostenie" </t>
  </si>
  <si>
    <t>"1500x470 - 2 ks" (1,5+0,47)*2*2*0,3</t>
  </si>
  <si>
    <t>"988x470 - 3 ks" (0,988+0,47)*2*3*0,3</t>
  </si>
  <si>
    <t>"630x2197 - 1 ks" (0,63+2,197)*2*0,3</t>
  </si>
  <si>
    <t>"2350x1750 - 2 ks" (2,35+1,75)*2*2*0,3</t>
  </si>
  <si>
    <t>"1500x1500 - 33 ks" (1,5+1,5)*2*33*0,3</t>
  </si>
  <si>
    <t>"1460x1421 - 15 ks" (1,46+1,421)*2*15*0,3</t>
  </si>
  <si>
    <t>"1520x1747 - 1 ks" (1,52+1,747)*2*0,3</t>
  </si>
  <si>
    <t>"860x440 - 1 ks" (0,86+0,44)*2*0,3</t>
  </si>
  <si>
    <t>"2346x2181 - 1 ks" (2,346+2,181)*2*0,3</t>
  </si>
  <si>
    <t>"2814x2200 - 1 ks" (2,814+2,2)*2*0,3</t>
  </si>
  <si>
    <t>"2832x2145 - 1 ks" (2,832+2,145)*2*0,3</t>
  </si>
  <si>
    <t>"2820x2145 - 1 ks" (2,820+2,145)*2*0,3</t>
  </si>
  <si>
    <t>"1970x2160 - 1 ks" (1,97+2,16)*2*0,3</t>
  </si>
  <si>
    <t>6124652021</t>
  </si>
  <si>
    <t>Vnútorná stierka hladená Ytong hr.1mm.</t>
  </si>
  <si>
    <t>543613776</t>
  </si>
  <si>
    <t>"Ostenie" 113,84</t>
  </si>
  <si>
    <t>6124811191</t>
  </si>
  <si>
    <t>Tepelnoizolačná vnútorná omietka YTONG s výstužnou tkaninou</t>
  </si>
  <si>
    <t>-108042001</t>
  </si>
  <si>
    <t>622490301</t>
  </si>
  <si>
    <t>Interiérový náter difúzno – priepustnej farby na akrylátovej báze</t>
  </si>
  <si>
    <t>-2028333247</t>
  </si>
  <si>
    <t>968081115</t>
  </si>
  <si>
    <t>Demontáž okien, 1 bm obvodu - 0,007t</t>
  </si>
  <si>
    <t>m</t>
  </si>
  <si>
    <t>125059135</t>
  </si>
  <si>
    <t>"1500x470 - 2 ks" (1,5+0,47)*2*2</t>
  </si>
  <si>
    <t>"988x470 - 3 ks" (0,988+0,47)*2*3</t>
  </si>
  <si>
    <t>"630x2197 - 1 ks" (0,63+2,197)*2</t>
  </si>
  <si>
    <t>"2350x1750 - 2 ks" (2,35+1,75)*2*2</t>
  </si>
  <si>
    <t>"1500x1500 - 33 ks" (1,5+1,5)*2*33</t>
  </si>
  <si>
    <t>"1460x1421 - 15 ks" (1,46+1,421)*2*15</t>
  </si>
  <si>
    <t>"1520x1747 - 1 ks" (1,52+1,747)*2</t>
  </si>
  <si>
    <t>"860x440 - 1 ks" (0,86+0,44)*2</t>
  </si>
  <si>
    <t>6</t>
  </si>
  <si>
    <t>968081116</t>
  </si>
  <si>
    <t>Demontáž dverí, 1 bm obvodu - 0,012t</t>
  </si>
  <si>
    <t>-31951033</t>
  </si>
  <si>
    <t>"2346x2181 - 1 ks" (2,346+2,181)*2</t>
  </si>
  <si>
    <t>"2814x2200 - 1 ks" (2,814+2,2)*2</t>
  </si>
  <si>
    <t>"2832x2145 - 1 ks" (2,832+2,145)*2</t>
  </si>
  <si>
    <t>"2820x2145 - 1 ks" (2,820+2,145)*2</t>
  </si>
  <si>
    <t>"1970x2160 - 1 ks" (1,97+2,16)*2</t>
  </si>
  <si>
    <t>7</t>
  </si>
  <si>
    <t>979011111</t>
  </si>
  <si>
    <t>Zvislá doprava sutiny a vybúraných hmôt za prvé podlažie nad alebo pod základným podlažím</t>
  </si>
  <si>
    <t>t</t>
  </si>
  <si>
    <t>1578709754</t>
  </si>
  <si>
    <t>8</t>
  </si>
  <si>
    <t>979011121</t>
  </si>
  <si>
    <t>Zvislá doprava sutiny a vybúraných hmôt za každé ďalšie podlažie</t>
  </si>
  <si>
    <t>-1869428474</t>
  </si>
  <si>
    <t>9</t>
  </si>
  <si>
    <t>979081111</t>
  </si>
  <si>
    <t>Odvoz sutiny a vybúraných hmôt na skládku do 1 km</t>
  </si>
  <si>
    <t>1904127810</t>
  </si>
  <si>
    <t>10</t>
  </si>
  <si>
    <t>979081121</t>
  </si>
  <si>
    <t>Odvoz sutiny a vybúraných hmôt na skládku za každý ďalší 1 km</t>
  </si>
  <si>
    <t>287637982</t>
  </si>
  <si>
    <t>11</t>
  </si>
  <si>
    <t>979082111</t>
  </si>
  <si>
    <t>Vnútrostavenisková doprava sutiny a vybúraných hmôt do 10 m</t>
  </si>
  <si>
    <t>-2141913393</t>
  </si>
  <si>
    <t>12</t>
  </si>
  <si>
    <t>979082121</t>
  </si>
  <si>
    <t>Vnútrostavenisková doprava sutiny a vybúraných hmôt za každých ďalších 5 m</t>
  </si>
  <si>
    <t>-1123253837</t>
  </si>
  <si>
    <t>13</t>
  </si>
  <si>
    <t>979089112</t>
  </si>
  <si>
    <t>Poplatok za skladovanie - drevo, sklo, plasty (17 02 ), ostatné</t>
  </si>
  <si>
    <t>2077878133</t>
  </si>
  <si>
    <t>14</t>
  </si>
  <si>
    <t>999281111</t>
  </si>
  <si>
    <t>Presun hmôt pre opravy a údržbu objektov vrátane vonkajších plášťov výšky do 25 m</t>
  </si>
  <si>
    <t>-2080614233</t>
  </si>
  <si>
    <t>15</t>
  </si>
  <si>
    <t>764410250</t>
  </si>
  <si>
    <t>Oplechovanie parapetov z pozinkovaného PZ plechu, vrátane rohov do r.š. 330 mm</t>
  </si>
  <si>
    <t>16</t>
  </si>
  <si>
    <t>-661285666</t>
  </si>
  <si>
    <t>"1500x470 - 2 ks" 1,5*2</t>
  </si>
  <si>
    <t>"988x470 - 3 ks" 0,988*3</t>
  </si>
  <si>
    <t>"630x2197 - 1 ks" 0,63</t>
  </si>
  <si>
    <t>"2350x1750 - 2 ks" 2,35*2</t>
  </si>
  <si>
    <t>"1500x1500 - 33 ks" 1,5*33</t>
  </si>
  <si>
    <t>"1460x1421 - 15 ks" 1,46*15</t>
  </si>
  <si>
    <t>"1520x1747 - 1 ks" 1,52</t>
  </si>
  <si>
    <t>"860x440 - 1 ks" 0,86</t>
  </si>
  <si>
    <t>764410850</t>
  </si>
  <si>
    <t>Demontáž oplechovania parapetov rš od 100 do 330 mm,  -0,00135t</t>
  </si>
  <si>
    <t>856228125</t>
  </si>
  <si>
    <t>"Demontáž parapetov" 85,074</t>
  </si>
  <si>
    <t>17</t>
  </si>
  <si>
    <t>998764102</t>
  </si>
  <si>
    <t>Presun hmôt pre konštrukcie klampiarske v objektoch výšky nad 6 do 12 m</t>
  </si>
  <si>
    <t>1005486541</t>
  </si>
  <si>
    <t>18</t>
  </si>
  <si>
    <t>766621400</t>
  </si>
  <si>
    <t>Montáž okien plastových s hydroizolačnými ISO páskami (exteriérová a interiérová)</t>
  </si>
  <si>
    <t>885033995</t>
  </si>
  <si>
    <t>19</t>
  </si>
  <si>
    <t>M</t>
  </si>
  <si>
    <t>2832301230</t>
  </si>
  <si>
    <t>Tesniaca fólia CX exteriér 290 mm/30 m, pre okenné konštrukcie</t>
  </si>
  <si>
    <t>32</t>
  </si>
  <si>
    <t>750414987</t>
  </si>
  <si>
    <t>2832301240</t>
  </si>
  <si>
    <t>Tesniaca fólia CX interiér 70 mm, pre okenné konštrukcie</t>
  </si>
  <si>
    <t>412128186</t>
  </si>
  <si>
    <t>21</t>
  </si>
  <si>
    <t>6114124270</t>
  </si>
  <si>
    <t>Plastové okno, rozmer 1500x470 mm, izolačné trojsklo</t>
  </si>
  <si>
    <t>ks</t>
  </si>
  <si>
    <t>283082970</t>
  </si>
  <si>
    <t>22</t>
  </si>
  <si>
    <t>6114124310</t>
  </si>
  <si>
    <t>Plastové okno, rozmer 1500x1500 mm, izolačné trojsklo</t>
  </si>
  <si>
    <t>-296230614</t>
  </si>
  <si>
    <t>23</t>
  </si>
  <si>
    <t>61141243101</t>
  </si>
  <si>
    <t>Plastové okno, rozmer 1460x1421 mm, izolačné trojsklo</t>
  </si>
  <si>
    <t>-541250246</t>
  </si>
  <si>
    <t>24</t>
  </si>
  <si>
    <t>61141243102</t>
  </si>
  <si>
    <t>Plastové okno, rozmer 1520x1747 mm, izolačné trojsklo</t>
  </si>
  <si>
    <t>641684428</t>
  </si>
  <si>
    <t>25</t>
  </si>
  <si>
    <t>6114124340</t>
  </si>
  <si>
    <t>Plastové okno, rozmer 2350x1750 mm, izolačné trojsklo</t>
  </si>
  <si>
    <t>-69116499</t>
  </si>
  <si>
    <t>26</t>
  </si>
  <si>
    <t>6114124000</t>
  </si>
  <si>
    <t>Plastové okno, rozmer 988x470 mm, izolačné trojsklo</t>
  </si>
  <si>
    <t>1751839119</t>
  </si>
  <si>
    <t>27</t>
  </si>
  <si>
    <t>61141240001</t>
  </si>
  <si>
    <t>Plastové okno, rozmer 860x440 mm, izolačné trojsklo</t>
  </si>
  <si>
    <t>1012400612</t>
  </si>
  <si>
    <t>28</t>
  </si>
  <si>
    <t>6114123920</t>
  </si>
  <si>
    <t>Plastové okno, rozmer 630x2197 mm, izolačné trojsklo</t>
  </si>
  <si>
    <t>1441221288</t>
  </si>
  <si>
    <t>29</t>
  </si>
  <si>
    <t>7666410711</t>
  </si>
  <si>
    <t>Plastové dvere vchodové, 1900x2160, presklenené, izolačné trojsklo</t>
  </si>
  <si>
    <t>253011729</t>
  </si>
  <si>
    <t>30</t>
  </si>
  <si>
    <t>7666410712</t>
  </si>
  <si>
    <t>Plastové dvere balkónové, 2346x2181, presklenené izolačné trojsklo</t>
  </si>
  <si>
    <t>-2042811901</t>
  </si>
  <si>
    <t>31</t>
  </si>
  <si>
    <t>766694141</t>
  </si>
  <si>
    <t>Montáž parapetnej dosky plastovej šírky do 300 mm</t>
  </si>
  <si>
    <t>-771017845</t>
  </si>
  <si>
    <t>"Nové vnútorné parapety" 85,074</t>
  </si>
  <si>
    <t>6119000980</t>
  </si>
  <si>
    <t>Vnútorné parapetné dosky plastové komôrkové,B=300mm biela, mramor, buk, zlatý dub</t>
  </si>
  <si>
    <t>-221096249</t>
  </si>
  <si>
    <t>33</t>
  </si>
  <si>
    <t>6119000940</t>
  </si>
  <si>
    <t>Plastové krytky k vnútorným parapetom</t>
  </si>
  <si>
    <t>724289642</t>
  </si>
  <si>
    <t>34</t>
  </si>
  <si>
    <t>766694985</t>
  </si>
  <si>
    <t>Demontáž parapetnej dosky plastovej šírky do 300 mm, dĺžky do 1600 mm, -0,003t</t>
  </si>
  <si>
    <t>-137373826</t>
  </si>
  <si>
    <t>35</t>
  </si>
  <si>
    <t>766694986</t>
  </si>
  <si>
    <t>Demontáž parapetnej dosky plastovej šírky do 300 mm, dĺžky nad 1600 mm, -0,006t</t>
  </si>
  <si>
    <t>1888191219</t>
  </si>
  <si>
    <t>36</t>
  </si>
  <si>
    <t>998766102</t>
  </si>
  <si>
    <t>Presun hmot pre konštrukcie stolárske v objektoch výšky nad 6 do 12 m</t>
  </si>
  <si>
    <t>-445789700</t>
  </si>
  <si>
    <t>37</t>
  </si>
  <si>
    <t>7676465201</t>
  </si>
  <si>
    <t>Vstupné dvere hliníkové, 2814x2200, izolačné trojsklo</t>
  </si>
  <si>
    <t>-1662491850</t>
  </si>
  <si>
    <t>38</t>
  </si>
  <si>
    <t>7676465201.2</t>
  </si>
  <si>
    <t>Vstupné dvere hliníkové, 2832x2145, izolačné trojsklo</t>
  </si>
  <si>
    <t>2104058052</t>
  </si>
  <si>
    <t>39</t>
  </si>
  <si>
    <t>7676465201.3</t>
  </si>
  <si>
    <t>Vstupné dvere hliníkové, 2820x2145, izolačné trojsklo</t>
  </si>
  <si>
    <t>-1385058261</t>
  </si>
  <si>
    <t>40</t>
  </si>
  <si>
    <t>998767102</t>
  </si>
  <si>
    <t>Presun hmôt pre kovové stavebné doplnkové konštrukcie v objektoch výšky nad 6 do 12 m</t>
  </si>
  <si>
    <t>322575577</t>
  </si>
  <si>
    <t>41</t>
  </si>
  <si>
    <t>784410100</t>
  </si>
  <si>
    <t>Penetrovanie jednonásobné jemnozrnných podkladov výšky do 3, 80 m</t>
  </si>
  <si>
    <t>-769028268</t>
  </si>
  <si>
    <t>42</t>
  </si>
  <si>
    <t>784452271</t>
  </si>
  <si>
    <t xml:space="preserve">Maľby z maliarskych zmesí Primalex, Farmal, ručne nanášané dvojnásobné základné na podklad jemnozrnný výšky do 3, 80 m   </t>
  </si>
  <si>
    <t>547204685</t>
  </si>
  <si>
    <t>43</t>
  </si>
  <si>
    <t>786611020</t>
  </si>
  <si>
    <t>Demontáž exteriérových hliníkových žalúzií, -0,0075t</t>
  </si>
  <si>
    <t>-139990671</t>
  </si>
  <si>
    <t>"1500x1500 - 33 ks" (1,5*1,5)*33</t>
  </si>
  <si>
    <t>"1460x1421 - 15 ks" (1,46*1,421)*15</t>
  </si>
  <si>
    <t>"1520x1747 - 1 ks" (1,52*1,747)</t>
  </si>
  <si>
    <t>44</t>
  </si>
  <si>
    <t>998786102</t>
  </si>
  <si>
    <t>Presun hmôt pre čalúnnické úpravy v objektoch výšky (hľbky) nad 6 do 12 m</t>
  </si>
  <si>
    <t>1267048172</t>
  </si>
  <si>
    <t>2. - Zateplenie obvodového plášťa</t>
  </si>
  <si>
    <t>622463026</t>
  </si>
  <si>
    <t>Príprava vonkajšieho podkladu stien</t>
  </si>
  <si>
    <t>-578825797</t>
  </si>
  <si>
    <t>"Fasáda vrátane ostenia bez otvorov" 674,128-28,764</t>
  </si>
  <si>
    <t>622464222</t>
  </si>
  <si>
    <t>Tenkovrstvová omietka</t>
  </si>
  <si>
    <t>2055881058</t>
  </si>
  <si>
    <t>"Fasáda"</t>
  </si>
  <si>
    <t>560,288-28,764</t>
  </si>
  <si>
    <t>113,84</t>
  </si>
  <si>
    <t>622465112</t>
  </si>
  <si>
    <t>Vonkajšia omietka stien, marmolit, mramorové zrná, strednozrnná</t>
  </si>
  <si>
    <t>-2066847217</t>
  </si>
  <si>
    <t>"Sokel výšky 300 mm" (11,36*2+50,32+22,839)*0,3</t>
  </si>
  <si>
    <t>622466116</t>
  </si>
  <si>
    <t>Príprava vonkajšieho podkladu stien BAUMIT, Univerzálny základ (Baumit UniPrimer)</t>
  </si>
  <si>
    <t>1868059966</t>
  </si>
  <si>
    <t>"Fasáda vrátane ostenia bez otvorov" 674,128</t>
  </si>
  <si>
    <t>622491431</t>
  </si>
  <si>
    <t>Difúzny priedušny fasádny náter</t>
  </si>
  <si>
    <t>1025204868</t>
  </si>
  <si>
    <t>"Fasáda" 674,128</t>
  </si>
  <si>
    <t>625251336</t>
  </si>
  <si>
    <t>Kontaktný zatepľovací systém hr. 100 mm BAUMIT STAR - minerálne riešenie, skrutkovacie kotvy</t>
  </si>
  <si>
    <t>-77789887</t>
  </si>
  <si>
    <t>625251372</t>
  </si>
  <si>
    <t>Kontaktný zatepľovací systém ostenia hr. 30 mm BAUMIT STAR - minerálne riešenie</t>
  </si>
  <si>
    <t>-1273853562</t>
  </si>
  <si>
    <t>625251384</t>
  </si>
  <si>
    <t>Kontaktný zatepľovací systém hr. 80 mm BAUMIT STAR - riešenie pre sokel (XPS), skrutkovacie kotvy</t>
  </si>
  <si>
    <t>-200392257</t>
  </si>
  <si>
    <t>"Sokel výšky 300 mm"</t>
  </si>
  <si>
    <t>28,764</t>
  </si>
  <si>
    <t>3. - Zateplenie stropnej konštrukcie</t>
  </si>
  <si>
    <t xml:space="preserve">    713 - Izolácie tepelné</t>
  </si>
  <si>
    <t xml:space="preserve">    763 - Konštrukcie - drevostavby</t>
  </si>
  <si>
    <t>952901111</t>
  </si>
  <si>
    <t>Vyčistenie budov pri výške podlaží do 4m</t>
  </si>
  <si>
    <t>-324338443</t>
  </si>
  <si>
    <t>"1.NP - okolo vymenených okien a dvier" 150</t>
  </si>
  <si>
    <t>"2.NP" 484,23</t>
  </si>
  <si>
    <t>1997403532</t>
  </si>
  <si>
    <t>1525820855</t>
  </si>
  <si>
    <t>184620508</t>
  </si>
  <si>
    <t>-932126316</t>
  </si>
  <si>
    <t>-921346810</t>
  </si>
  <si>
    <t>504851791</t>
  </si>
  <si>
    <t>979089412</t>
  </si>
  <si>
    <t>Poplatok za skladovanie - izolačné materiály a materiály obsahujúce azbest (17 06), ostatné</t>
  </si>
  <si>
    <t>-516095227</t>
  </si>
  <si>
    <t>-1788541054</t>
  </si>
  <si>
    <t>713000010</t>
  </si>
  <si>
    <t>Odstránenie tepelnej izolácie stropov kladenej voľne z vláknitých materiálov hr. do 10 cm -0,00192t</t>
  </si>
  <si>
    <t>-1387162759</t>
  </si>
  <si>
    <t>"Demontáž podhľadu na 2.NP"</t>
  </si>
  <si>
    <t>484,23</t>
  </si>
  <si>
    <t>713111121</t>
  </si>
  <si>
    <t>Montáž tepelnej izolácie stropov rovných minerálnou vlnou, spodkom s úpravou viazacím drôtom</t>
  </si>
  <si>
    <t>1089570663</t>
  </si>
  <si>
    <t>"Nový podhľad na 2.NP - dve vrstvy"</t>
  </si>
  <si>
    <t>"Hr. 80 mm"484,23</t>
  </si>
  <si>
    <t>"Hr. 200 mm" 502,704+(50,23+10,4)*2*1</t>
  </si>
  <si>
    <t>6313670074</t>
  </si>
  <si>
    <t>Unirol Profi sklená vlna hrúbka 80 mm</t>
  </si>
  <si>
    <t>-214763554</t>
  </si>
  <si>
    <t>6313670084</t>
  </si>
  <si>
    <t>Unirol Profi sklená vlna hrúbka 200 mm</t>
  </si>
  <si>
    <t>1360844565</t>
  </si>
  <si>
    <t>713120011</t>
  </si>
  <si>
    <t>Montáž parozábrany stropov</t>
  </si>
  <si>
    <t>2143090220</t>
  </si>
  <si>
    <t>"Nový podhľad na 2.NP"</t>
  </si>
  <si>
    <t>502,704</t>
  </si>
  <si>
    <t>2830010400</t>
  </si>
  <si>
    <t>Paronepriepustná fólia ALU MASTER</t>
  </si>
  <si>
    <t>1877577535</t>
  </si>
  <si>
    <t>998713102</t>
  </si>
  <si>
    <t>Presun hmôt pre izolácie tepelné v objektoch výšky nad 6 m do 12 m</t>
  </si>
  <si>
    <t>1522837686</t>
  </si>
  <si>
    <t>763135090</t>
  </si>
  <si>
    <t>Montáž nosnej konštrukcie viditeľnej, hrany A, SDK kazetový podhľad 600x600 mm</t>
  </si>
  <si>
    <t>-2023899534</t>
  </si>
  <si>
    <t>"Spätná montáž pôvodného podhľadu na 2.NP"</t>
  </si>
  <si>
    <t>763135095</t>
  </si>
  <si>
    <t>Montáž kaziet, konštrukcia viditeľná, hrany A SDK kazetový podhľad 600x600 mm</t>
  </si>
  <si>
    <t>-450642388</t>
  </si>
  <si>
    <t>763139531</t>
  </si>
  <si>
    <t>Demontáž sadrokartónového podhľadu s jednovrstvou nosnou konštrukciou z oceľových profilov, jednoduché opláštenie, -0,02106t</t>
  </si>
  <si>
    <t>-1729600183</t>
  </si>
  <si>
    <t>998763303</t>
  </si>
  <si>
    <t>Presun hmôt pre sádrokartónové konštrukcie v objektoch výšky od 7 do 24 m</t>
  </si>
  <si>
    <t>103211516</t>
  </si>
  <si>
    <t>4. - Ostatné</t>
  </si>
  <si>
    <t xml:space="preserve">    2 - Zakladanie</t>
  </si>
  <si>
    <t xml:space="preserve">    762 - Konštrukcie tesárske</t>
  </si>
  <si>
    <t>M - Práce a dodávky M</t>
  </si>
  <si>
    <t xml:space="preserve">    21-M - Elektromontáže</t>
  </si>
  <si>
    <t>216903111</t>
  </si>
  <si>
    <t xml:space="preserve">Očistenie  - otryskanie stien </t>
  </si>
  <si>
    <t>-501819273</t>
  </si>
  <si>
    <t>6,3*(11,36*2+50,32+22,839)+3,164*27,481+8,901*2</t>
  </si>
  <si>
    <t>113,84/0,3*0,2</t>
  </si>
  <si>
    <t>"Odpočet otvory"</t>
  </si>
  <si>
    <t>"1500x470 - 2 ks" -1,5*0,47*2</t>
  </si>
  <si>
    <t>"988x470 - 3 ks" -0,988*0,47*3</t>
  </si>
  <si>
    <t>"630x2197 - 1 ks" -0,63*2,197</t>
  </si>
  <si>
    <t>"2350x1750 - 2 ks" -2,35*1,75*2</t>
  </si>
  <si>
    <t>"1500x1500 - 33 ks" -1,5*1,5*33</t>
  </si>
  <si>
    <t>"1460x1421 - 15 ks" -1,46*1,421*15</t>
  </si>
  <si>
    <t>"1520x1747 - 1 ks" -1,52*1,747</t>
  </si>
  <si>
    <t>"860x440 - 1 ks" -0,86*0,44</t>
  </si>
  <si>
    <t>"2346x2181 - 1 ks" -2,346*2,181</t>
  </si>
  <si>
    <t>"2814x2200 - 1 ks" -2,814*2,2</t>
  </si>
  <si>
    <t>"2832x2145 - 1 ks" -2,832*2,145</t>
  </si>
  <si>
    <t>"2820x2145 - 1 ks" -2,820*2,145</t>
  </si>
  <si>
    <t>"1970x2160 - 1 ks" -1,97*2,16</t>
  </si>
  <si>
    <t>621462116</t>
  </si>
  <si>
    <t>Príprava vonkajšieho podkladu podhľadov BAUMIT, Univerzálny základ (Baumit UniPrimer)</t>
  </si>
  <si>
    <t>2133499984</t>
  </si>
  <si>
    <t>"Nové podbitie strechy" 98,648</t>
  </si>
  <si>
    <t>621462222</t>
  </si>
  <si>
    <t xml:space="preserve">Tenkovrstvová omietka </t>
  </si>
  <si>
    <t>1155181427</t>
  </si>
  <si>
    <t>622421121</t>
  </si>
  <si>
    <t>Vonkajšia omietka stien vápenná alebo vápennocementová hrubá zatretá</t>
  </si>
  <si>
    <t>-2034426317</t>
  </si>
  <si>
    <t>"Hrubé opravy podkladnej omietky - 10 %" 63,618</t>
  </si>
  <si>
    <t>-691019008</t>
  </si>
  <si>
    <t>"Interiér" 560,288-30,5-111,15</t>
  </si>
  <si>
    <t>625251223</t>
  </si>
  <si>
    <t>Kontaktný zatepľovací systém hr. 30 mm BAUMIT OPEN - HIGH TECH riešenie (EPS)</t>
  </si>
  <si>
    <t>1951267529</t>
  </si>
  <si>
    <t>627452410</t>
  </si>
  <si>
    <t>Výplň poškodenej fasády nízko rozťažnou PUR penou</t>
  </si>
  <si>
    <t>-1256273017</t>
  </si>
  <si>
    <t>"Poškodená fasáda - diery - 5 %" 63,618/2</t>
  </si>
  <si>
    <t>941941031</t>
  </si>
  <si>
    <t>Montáž lešenia ľahkého pracovného radového s podlahami šírky od 0,80 do 1,00 m, výšky do 10 m</t>
  </si>
  <si>
    <t>-487074039</t>
  </si>
  <si>
    <t>941941191</t>
  </si>
  <si>
    <t>Príplatok za prvý a každý ďalší i začatý mesiac použitia lešenia ľahkého pracovného radového s podlahami šírky od 0,80 do 1,00 m, výšky do 10 m</t>
  </si>
  <si>
    <t>-788531609</t>
  </si>
  <si>
    <t>941941831</t>
  </si>
  <si>
    <t>Demontáž lešenia ľahkého pracovného radového s podlahami šírky nad 0,80 do 1,00 m, výšky do 10 m</t>
  </si>
  <si>
    <t>649913734</t>
  </si>
  <si>
    <t>953945107</t>
  </si>
  <si>
    <t>BAUMIT Soklový profil</t>
  </si>
  <si>
    <t>-1467391445</t>
  </si>
  <si>
    <t>"Sokel"</t>
  </si>
  <si>
    <t>11,36*2+50,32+22,839</t>
  </si>
  <si>
    <t>953995182</t>
  </si>
  <si>
    <t xml:space="preserve">BAUMIT Okenný a dverový dilatačný profil Plus </t>
  </si>
  <si>
    <t>1446713139</t>
  </si>
  <si>
    <t>113,84/0,3</t>
  </si>
  <si>
    <t>953995201</t>
  </si>
  <si>
    <t xml:space="preserve">BAUMIT Rohová lišta flexibilná </t>
  </si>
  <si>
    <t>1333822738</t>
  </si>
  <si>
    <t>"Rohové lišty"</t>
  </si>
  <si>
    <t>6,5*4+3*2+3*4</t>
  </si>
  <si>
    <t>9620413151</t>
  </si>
  <si>
    <t>Buranie stien zo sklobetónu</t>
  </si>
  <si>
    <t>-1517250817</t>
  </si>
  <si>
    <t>978015291</t>
  </si>
  <si>
    <t>Otlčenie omietok vonkajších priečelí jednoduchých, s vyškriabaním škár, očistením muriva, v rozsahu do 100 %,  -0,05900t</t>
  </si>
  <si>
    <t>-1379627801</t>
  </si>
  <si>
    <t>-1071519950</t>
  </si>
  <si>
    <t>308580060</t>
  </si>
  <si>
    <t>541769567</t>
  </si>
  <si>
    <t>-123081778</t>
  </si>
  <si>
    <t>-1842065776</t>
  </si>
  <si>
    <t>-116730290</t>
  </si>
  <si>
    <t>726957949</t>
  </si>
  <si>
    <t>-968021824</t>
  </si>
  <si>
    <t>762810016</t>
  </si>
  <si>
    <t>Záklop stropov z dosiek OSB skrutkovaných na trámy na zraz hr. dosky 22 mm</t>
  </si>
  <si>
    <t>-457264485</t>
  </si>
  <si>
    <t>"Nové podbitie strechy"</t>
  </si>
  <si>
    <t>(0,9+0,05)*(51,92*2)</t>
  </si>
  <si>
    <t>762811811</t>
  </si>
  <si>
    <t>Demontáž záklopov stropov vrchných, zapustených z hrubých dosiek hr. do 32 mm,  -0.01400t</t>
  </si>
  <si>
    <t>390047649</t>
  </si>
  <si>
    <t>"Odstránenie podbita strechy" 98,648</t>
  </si>
  <si>
    <t>762895000</t>
  </si>
  <si>
    <t>Spojovacie prostriedky pre záklop, stropnice, podbíjanie - klince, svorky</t>
  </si>
  <si>
    <t>m3</t>
  </si>
  <si>
    <t>1914783849</t>
  </si>
  <si>
    <t>98,648*0,022</t>
  </si>
  <si>
    <t>998762102</t>
  </si>
  <si>
    <t>Presun hmôt pre konštrukcie tesárske v objektoch výšky do 12 m</t>
  </si>
  <si>
    <t>-1122398758</t>
  </si>
  <si>
    <t>766411811</t>
  </si>
  <si>
    <t xml:space="preserve">Demontáž obloženia stien panelmi, veľ. do 1,5 m2,  -0,02465t   </t>
  </si>
  <si>
    <t>1002488649</t>
  </si>
  <si>
    <t>"Štít fasády"</t>
  </si>
  <si>
    <t>(11,6/2*2,8)/2*2</t>
  </si>
  <si>
    <t>766411822</t>
  </si>
  <si>
    <t>Demontáž obloženia stien panelmi, podkladových roštov,  -0,00800t</t>
  </si>
  <si>
    <t>-1720489939</t>
  </si>
  <si>
    <t>"Štít fasády" 16,24</t>
  </si>
  <si>
    <t>691448188</t>
  </si>
  <si>
    <t>767340000</t>
  </si>
  <si>
    <t>Montáž jednoduchého prestrešenia vstupu, vrátane kotvenia a zavesenia</t>
  </si>
  <si>
    <t>-12834494</t>
  </si>
  <si>
    <t>2831801000</t>
  </si>
  <si>
    <t>Prestrešenie vstupu</t>
  </si>
  <si>
    <t>-1440449825</t>
  </si>
  <si>
    <t>998767202</t>
  </si>
  <si>
    <t>%</t>
  </si>
  <si>
    <t>-1039417031</t>
  </si>
  <si>
    <t>1354</t>
  </si>
  <si>
    <t>Montáž svietidlo</t>
  </si>
  <si>
    <t>-1369137239</t>
  </si>
  <si>
    <t>D12</t>
  </si>
  <si>
    <t>Svietidlo stropné  1x8W</t>
  </si>
  <si>
    <t>930256858</t>
  </si>
  <si>
    <t>D125</t>
  </si>
  <si>
    <t>Svietidlo nástenné  1x8W</t>
  </si>
  <si>
    <t>1604885941</t>
  </si>
  <si>
    <t>D121</t>
  </si>
  <si>
    <t>Svietidlo stropné  1x8W IP44</t>
  </si>
  <si>
    <t>-1710243215</t>
  </si>
  <si>
    <t>210200132a</t>
  </si>
  <si>
    <t>Montáž svietidlo prisadené stropné</t>
  </si>
  <si>
    <t>-253894079</t>
  </si>
  <si>
    <t>D14ss</t>
  </si>
  <si>
    <t>Svietidlo prisadené stropné LED 2x26W</t>
  </si>
  <si>
    <t>1812287608</t>
  </si>
  <si>
    <t>D14ss1</t>
  </si>
  <si>
    <t>Svietidlo prisadené stropné LED 1x26W</t>
  </si>
  <si>
    <t>-340529162</t>
  </si>
  <si>
    <t>k4</t>
  </si>
  <si>
    <t>Východzia revízia vrátane PD skutočného vyhotovenia</t>
  </si>
  <si>
    <t>767179648</t>
  </si>
  <si>
    <t>k6</t>
  </si>
  <si>
    <t>Práce nazahrnuté v rozpočte</t>
  </si>
  <si>
    <t>pol</t>
  </si>
  <si>
    <t>-1060368834</t>
  </si>
  <si>
    <t>sda</t>
  </si>
  <si>
    <t>Demontáž existujúcich svietidiel</t>
  </si>
  <si>
    <t>-1630500031</t>
  </si>
  <si>
    <t>PD.1</t>
  </si>
  <si>
    <t>Presun dodávok</t>
  </si>
  <si>
    <t>-1026744680</t>
  </si>
  <si>
    <t>45</t>
  </si>
  <si>
    <t>PM.1</t>
  </si>
  <si>
    <t>Podružný materiál</t>
  </si>
  <si>
    <t>-916846742</t>
  </si>
  <si>
    <t>46</t>
  </si>
  <si>
    <t>PVV.1</t>
  </si>
  <si>
    <t>Podiel pridružených výkonov</t>
  </si>
  <si>
    <t>892876374</t>
  </si>
  <si>
    <t>47</t>
  </si>
  <si>
    <t>1111732669</t>
  </si>
  <si>
    <t>"Demontáž a spätná montáž zvodových rúr" 20</t>
  </si>
  <si>
    <t>"Demontáž a spätná montáž kamier a senzorov" 15</t>
  </si>
  <si>
    <t>"Demontáž a spätná montáž klimatizačných jednotiek" 80</t>
  </si>
  <si>
    <t>"Demontáž a prestrešenia pri vstupoch" 40</t>
  </si>
  <si>
    <t>"Demontáž a spätná montáž bleskozvodu" 40</t>
  </si>
  <si>
    <t>"Demontáž a spätná montáž schodiska" 50</t>
  </si>
  <si>
    <t>48</t>
  </si>
  <si>
    <t>001001</t>
  </si>
  <si>
    <t xml:space="preserve">Prisružený materiál potrebný pre montáž a demontáž </t>
  </si>
  <si>
    <t>kpl</t>
  </si>
  <si>
    <t>-919758184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</si>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</sst>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#,##0.00\ &quot;€&quot;"/>
  </numFmts>
  <fonts count="45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b/>
      <sz val="10"/>
      <color rgb="FFFF0000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0" fillId="0" borderId="6" xfId="0" applyBorder="1"/>
    <xf numFmtId="0" fontId="16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3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38" fillId="0" borderId="0" xfId="1" applyFont="1" applyAlignment="1" applyProtection="1">
      <alignment horizontal="center" vertical="center"/>
    </xf>
    <xf numFmtId="0" fontId="41" fillId="2" borderId="0" xfId="1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40" fillId="2" borderId="0" xfId="0" applyFont="1" applyFill="1" applyAlignment="1" applyProtection="1">
      <alignment vertical="center"/>
    </xf>
    <xf numFmtId="0" fontId="39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168" fontId="42" fillId="0" borderId="0" xfId="0" applyNumberFormat="1" applyFont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0" fillId="0" borderId="0" xfId="0" applyBorder="1"/>
    <xf numFmtId="4" fontId="17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/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23" fillId="5" borderId="0" xfId="0" applyNumberFormat="1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4" fontId="17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5" fillId="0" borderId="12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36" fillId="0" borderId="25" xfId="0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vertical="center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41" fillId="2" borderId="0" xfId="1" applyFont="1" applyFill="1" applyAlignment="1" applyProtection="1">
      <alignment horizontal="center" vertical="center"/>
    </xf>
    <xf numFmtId="167" fontId="23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6" fillId="0" borderId="0" xfId="0" applyNumberFormat="1" applyFont="1" applyBorder="1" applyAlignment="1"/>
    <xf numFmtId="167" fontId="6" fillId="0" borderId="0" xfId="0" applyNumberFormat="1" applyFont="1" applyBorder="1" applyAlignment="1">
      <alignment vertical="center"/>
    </xf>
    <xf numFmtId="167" fontId="7" fillId="0" borderId="17" xfId="0" applyNumberFormat="1" applyFont="1" applyBorder="1" applyAlignment="1"/>
    <xf numFmtId="167" fontId="7" fillId="0" borderId="17" xfId="0" applyNumberFormat="1" applyFont="1" applyBorder="1" applyAlignment="1">
      <alignment vertical="center"/>
    </xf>
    <xf numFmtId="167" fontId="7" fillId="0" borderId="23" xfId="0" applyNumberFormat="1" applyFont="1" applyBorder="1" applyAlignment="1"/>
    <xf numFmtId="167" fontId="7" fillId="0" borderId="23" xfId="0" applyNumberFormat="1" applyFont="1" applyBorder="1" applyAlignment="1">
      <alignment vertical="center"/>
    </xf>
    <xf numFmtId="167" fontId="6" fillId="0" borderId="12" xfId="0" applyNumberFormat="1" applyFont="1" applyBorder="1" applyAlignment="1"/>
    <xf numFmtId="167" fontId="6" fillId="0" borderId="12" xfId="0" applyNumberFormat="1" applyFont="1" applyBorder="1" applyAlignment="1">
      <alignment vertical="center"/>
    </xf>
    <xf numFmtId="0" fontId="35" fillId="0" borderId="0" xfId="0" applyFont="1" applyBorder="1" applyAlignment="1">
      <alignment horizontal="left" vertical="center" wrapText="1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D:\CENKROS\CENKROSplusData\System\Temp\rad8F141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D:\CENKROS\CENKROSplusData\System\Temp\radE9928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D:\CENKROS\CENKROSplusData\System\Temp\rad2F92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D:\CENKROS\CENKROSplusData\System\Temp\rad51514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D:\CENKROS\CENKROSplusData\System\Temp\rad201D4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8F141.tmp" descr="D:\CENKROS\CENKROSplusData\System\Temp\rad8F141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E9928.tmp" descr="D:\CENKROS\CENKROSplusData\System\Temp\radE9928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2F926.tmp" descr="D:\CENKROS\CENKROSplusData\System\Temp\rad2F926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51514.tmp" descr="D:\CENKROS\CENKROSplusData\System\Temp\rad51514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201D4.tmp" descr="D:\CENKROS\CENKROSplusData\System\Temp\rad201D4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 activeCell="AR16" sqref="AR1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86" t="s">
        <v>0</v>
      </c>
      <c r="B1" s="187"/>
      <c r="C1" s="187"/>
      <c r="D1" s="188" t="s">
        <v>1</v>
      </c>
      <c r="E1" s="187"/>
      <c r="F1" s="187"/>
      <c r="G1" s="187"/>
      <c r="H1" s="187"/>
      <c r="I1" s="187"/>
      <c r="J1" s="187"/>
      <c r="K1" s="185" t="s">
        <v>629</v>
      </c>
      <c r="L1" s="185"/>
      <c r="M1" s="185"/>
      <c r="N1" s="185"/>
      <c r="O1" s="185"/>
      <c r="P1" s="185"/>
      <c r="Q1" s="185"/>
      <c r="R1" s="185"/>
      <c r="S1" s="185"/>
      <c r="T1" s="187"/>
      <c r="U1" s="187"/>
      <c r="V1" s="187"/>
      <c r="W1" s="185" t="s">
        <v>630</v>
      </c>
      <c r="X1" s="185"/>
      <c r="Y1" s="185"/>
      <c r="Z1" s="185"/>
      <c r="AA1" s="185"/>
      <c r="AB1" s="185"/>
      <c r="AC1" s="185"/>
      <c r="AD1" s="185"/>
      <c r="AE1" s="185"/>
      <c r="AF1" s="185"/>
      <c r="AG1" s="187"/>
      <c r="AH1" s="187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4" t="s">
        <v>2</v>
      </c>
      <c r="BB1" s="14" t="s">
        <v>3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6" t="s">
        <v>4</v>
      </c>
      <c r="BU1" s="16" t="s">
        <v>4</v>
      </c>
    </row>
    <row r="2" spans="1:73" ht="36.950000000000003" customHeight="1" x14ac:dyDescent="0.3">
      <c r="C2" s="202" t="s">
        <v>5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R2" s="227" t="s">
        <v>6</v>
      </c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S2" s="17" t="s">
        <v>7</v>
      </c>
      <c r="BT2" s="17" t="s">
        <v>8</v>
      </c>
    </row>
    <row r="3" spans="1:73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7</v>
      </c>
      <c r="BT3" s="17" t="s">
        <v>8</v>
      </c>
    </row>
    <row r="4" spans="1:73" ht="36.950000000000003" customHeight="1" x14ac:dyDescent="0.3">
      <c r="B4" s="21"/>
      <c r="C4" s="204" t="s">
        <v>9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23"/>
      <c r="AS4" s="24" t="s">
        <v>10</v>
      </c>
      <c r="BS4" s="17" t="s">
        <v>7</v>
      </c>
    </row>
    <row r="5" spans="1:73" ht="14.45" customHeight="1" x14ac:dyDescent="0.3">
      <c r="B5" s="21"/>
      <c r="C5" s="22"/>
      <c r="D5" s="25" t="s">
        <v>11</v>
      </c>
      <c r="E5" s="22"/>
      <c r="F5" s="22"/>
      <c r="G5" s="22"/>
      <c r="H5" s="22"/>
      <c r="I5" s="22"/>
      <c r="J5" s="22"/>
      <c r="K5" s="205" t="s">
        <v>12</v>
      </c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22"/>
      <c r="AQ5" s="23"/>
      <c r="BS5" s="17" t="s">
        <v>7</v>
      </c>
    </row>
    <row r="6" spans="1:73" ht="36.950000000000003" customHeight="1" x14ac:dyDescent="0.3">
      <c r="B6" s="21"/>
      <c r="C6" s="22"/>
      <c r="D6" s="27" t="s">
        <v>13</v>
      </c>
      <c r="E6" s="22"/>
      <c r="F6" s="22"/>
      <c r="G6" s="22"/>
      <c r="H6" s="22"/>
      <c r="I6" s="22"/>
      <c r="J6" s="22"/>
      <c r="K6" s="206" t="s">
        <v>14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22"/>
      <c r="AQ6" s="23"/>
      <c r="BS6" s="17" t="s">
        <v>7</v>
      </c>
    </row>
    <row r="7" spans="1:73" ht="14.45" customHeight="1" x14ac:dyDescent="0.3">
      <c r="B7" s="21"/>
      <c r="C7" s="22"/>
      <c r="D7" s="28" t="s">
        <v>15</v>
      </c>
      <c r="E7" s="22"/>
      <c r="F7" s="22"/>
      <c r="G7" s="22"/>
      <c r="H7" s="22"/>
      <c r="I7" s="22"/>
      <c r="J7" s="22"/>
      <c r="K7" s="26" t="s">
        <v>3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8" t="s">
        <v>16</v>
      </c>
      <c r="AL7" s="22"/>
      <c r="AM7" s="22"/>
      <c r="AN7" s="26" t="s">
        <v>3</v>
      </c>
      <c r="AO7" s="22"/>
      <c r="AP7" s="22"/>
      <c r="AQ7" s="23"/>
      <c r="BS7" s="17" t="s">
        <v>7</v>
      </c>
    </row>
    <row r="8" spans="1:73" ht="14.45" customHeight="1" x14ac:dyDescent="0.3">
      <c r="B8" s="21"/>
      <c r="C8" s="22"/>
      <c r="D8" s="28" t="s">
        <v>17</v>
      </c>
      <c r="E8" s="22"/>
      <c r="F8" s="22"/>
      <c r="G8" s="22"/>
      <c r="H8" s="22"/>
      <c r="I8" s="22"/>
      <c r="J8" s="22"/>
      <c r="K8" s="26" t="s">
        <v>18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8" t="s">
        <v>19</v>
      </c>
      <c r="AL8" s="22"/>
      <c r="AM8" s="22"/>
      <c r="AN8" s="26"/>
      <c r="AO8" s="22"/>
      <c r="AP8" s="22"/>
      <c r="AQ8" s="23"/>
      <c r="BS8" s="17" t="s">
        <v>7</v>
      </c>
    </row>
    <row r="9" spans="1:73" ht="14.45" customHeight="1" x14ac:dyDescent="0.3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3"/>
      <c r="BS9" s="17" t="s">
        <v>7</v>
      </c>
    </row>
    <row r="10" spans="1:73" ht="14.45" customHeight="1" x14ac:dyDescent="0.3">
      <c r="B10" s="21"/>
      <c r="C10" s="22"/>
      <c r="D10" s="28" t="s">
        <v>20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8" t="s">
        <v>21</v>
      </c>
      <c r="AL10" s="22"/>
      <c r="AM10" s="22"/>
      <c r="AN10" s="26" t="s">
        <v>3</v>
      </c>
      <c r="AO10" s="22"/>
      <c r="AP10" s="22"/>
      <c r="AQ10" s="23"/>
      <c r="BS10" s="17" t="s">
        <v>7</v>
      </c>
    </row>
    <row r="11" spans="1:73" ht="18.399999999999999" customHeight="1" x14ac:dyDescent="0.3">
      <c r="B11" s="21"/>
      <c r="C11" s="22"/>
      <c r="D11" s="22"/>
      <c r="E11" s="26" t="s">
        <v>22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8" t="s">
        <v>23</v>
      </c>
      <c r="AL11" s="22"/>
      <c r="AM11" s="22"/>
      <c r="AN11" s="26" t="s">
        <v>3</v>
      </c>
      <c r="AO11" s="22"/>
      <c r="AP11" s="22"/>
      <c r="AQ11" s="23"/>
      <c r="BS11" s="17" t="s">
        <v>7</v>
      </c>
    </row>
    <row r="12" spans="1:73" ht="6.95" customHeight="1" x14ac:dyDescent="0.3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3"/>
      <c r="BS12" s="17" t="s">
        <v>7</v>
      </c>
    </row>
    <row r="13" spans="1:73" ht="14.45" customHeight="1" x14ac:dyDescent="0.3">
      <c r="B13" s="21"/>
      <c r="C13" s="22"/>
      <c r="D13" s="28" t="s">
        <v>24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8" t="s">
        <v>21</v>
      </c>
      <c r="AL13" s="22"/>
      <c r="AM13" s="22"/>
      <c r="AN13" s="26" t="s">
        <v>3</v>
      </c>
      <c r="AO13" s="22"/>
      <c r="AP13" s="22"/>
      <c r="AQ13" s="23"/>
      <c r="BS13" s="17" t="s">
        <v>7</v>
      </c>
    </row>
    <row r="14" spans="1:73" ht="15" x14ac:dyDescent="0.3">
      <c r="B14" s="21"/>
      <c r="C14" s="22"/>
      <c r="D14" s="22"/>
      <c r="E14" s="26" t="s">
        <v>18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8" t="s">
        <v>23</v>
      </c>
      <c r="AL14" s="22"/>
      <c r="AM14" s="22"/>
      <c r="AN14" s="26" t="s">
        <v>3</v>
      </c>
      <c r="AO14" s="22"/>
      <c r="AP14" s="22"/>
      <c r="AQ14" s="23"/>
      <c r="BS14" s="17" t="s">
        <v>7</v>
      </c>
    </row>
    <row r="15" spans="1:73" ht="6.95" customHeight="1" x14ac:dyDescent="0.3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3"/>
      <c r="BS15" s="17" t="s">
        <v>4</v>
      </c>
    </row>
    <row r="16" spans="1:73" ht="14.45" customHeight="1" x14ac:dyDescent="0.3">
      <c r="B16" s="21"/>
      <c r="C16" s="22"/>
      <c r="D16" s="28" t="s">
        <v>25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8" t="s">
        <v>21</v>
      </c>
      <c r="AL16" s="22"/>
      <c r="AM16" s="22"/>
      <c r="AN16" s="26" t="s">
        <v>26</v>
      </c>
      <c r="AO16" s="22"/>
      <c r="AP16" s="22"/>
      <c r="AQ16" s="23"/>
      <c r="BS16" s="17" t="s">
        <v>4</v>
      </c>
    </row>
    <row r="17" spans="2:71" ht="18.399999999999999" customHeight="1" x14ac:dyDescent="0.3">
      <c r="B17" s="21"/>
      <c r="C17" s="22"/>
      <c r="D17" s="22"/>
      <c r="E17" s="26" t="s">
        <v>27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8" t="s">
        <v>23</v>
      </c>
      <c r="AL17" s="22"/>
      <c r="AM17" s="22"/>
      <c r="AN17" s="26" t="s">
        <v>28</v>
      </c>
      <c r="AO17" s="22"/>
      <c r="AP17" s="22"/>
      <c r="AQ17" s="23"/>
      <c r="BS17" s="17" t="s">
        <v>29</v>
      </c>
    </row>
    <row r="18" spans="2:71" ht="6.95" customHeight="1" x14ac:dyDescent="0.3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3"/>
      <c r="BS18" s="17" t="s">
        <v>30</v>
      </c>
    </row>
    <row r="19" spans="2:71" ht="14.45" customHeight="1" x14ac:dyDescent="0.3">
      <c r="B19" s="21"/>
      <c r="C19" s="22"/>
      <c r="D19" s="28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8" t="s">
        <v>21</v>
      </c>
      <c r="AL19" s="22"/>
      <c r="AM19" s="22"/>
      <c r="AN19" s="26" t="s">
        <v>3</v>
      </c>
      <c r="AO19" s="22"/>
      <c r="AP19" s="22"/>
      <c r="AQ19" s="23"/>
      <c r="BS19" s="17" t="s">
        <v>30</v>
      </c>
    </row>
    <row r="20" spans="2:71" ht="18.399999999999999" customHeight="1" x14ac:dyDescent="0.3">
      <c r="B20" s="21"/>
      <c r="C20" s="22"/>
      <c r="D20" s="22"/>
      <c r="E20" s="26" t="s">
        <v>18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8" t="s">
        <v>23</v>
      </c>
      <c r="AL20" s="22"/>
      <c r="AM20" s="22"/>
      <c r="AN20" s="26" t="s">
        <v>3</v>
      </c>
      <c r="AO20" s="22"/>
      <c r="AP20" s="22"/>
      <c r="AQ20" s="23"/>
    </row>
    <row r="21" spans="2:71" ht="6.95" customHeight="1" x14ac:dyDescent="0.3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3"/>
    </row>
    <row r="22" spans="2:71" ht="15" x14ac:dyDescent="0.3">
      <c r="B22" s="21"/>
      <c r="C22" s="22"/>
      <c r="D22" s="28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3"/>
    </row>
    <row r="23" spans="2:71" ht="22.5" customHeight="1" x14ac:dyDescent="0.3">
      <c r="B23" s="21"/>
      <c r="C23" s="22"/>
      <c r="D23" s="22"/>
      <c r="E23" s="207" t="s">
        <v>3</v>
      </c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22"/>
      <c r="AP23" s="22"/>
      <c r="AQ23" s="23"/>
    </row>
    <row r="24" spans="2:71" ht="6.95" customHeight="1" x14ac:dyDescent="0.3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3"/>
    </row>
    <row r="25" spans="2:71" ht="6.95" customHeight="1" x14ac:dyDescent="0.3">
      <c r="B25" s="21"/>
      <c r="C25" s="2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2"/>
      <c r="AQ25" s="23"/>
    </row>
    <row r="26" spans="2:71" ht="14.45" customHeight="1" x14ac:dyDescent="0.3">
      <c r="B26" s="21"/>
      <c r="C26" s="22"/>
      <c r="D26" s="30" t="s">
        <v>33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195">
        <f>ROUND(AG87,2)</f>
        <v>0</v>
      </c>
      <c r="AL26" s="196"/>
      <c r="AM26" s="196"/>
      <c r="AN26" s="196"/>
      <c r="AO26" s="196"/>
      <c r="AP26" s="22"/>
      <c r="AQ26" s="23"/>
    </row>
    <row r="27" spans="2:71" ht="14.45" customHeight="1" x14ac:dyDescent="0.3">
      <c r="B27" s="21"/>
      <c r="C27" s="22"/>
      <c r="D27" s="30" t="s">
        <v>34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195">
        <f>ROUND(AG94,2)</f>
        <v>0</v>
      </c>
      <c r="AL27" s="196"/>
      <c r="AM27" s="196"/>
      <c r="AN27" s="196"/>
      <c r="AO27" s="196"/>
      <c r="AP27" s="22"/>
      <c r="AQ27" s="23"/>
    </row>
    <row r="28" spans="2:71" s="1" customFormat="1" ht="6.95" customHeight="1" x14ac:dyDescent="0.3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 x14ac:dyDescent="0.3">
      <c r="B29" s="31"/>
      <c r="C29" s="32"/>
      <c r="D29" s="34" t="s">
        <v>35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97">
        <f>ROUND(AK26+AK27,2)</f>
        <v>0</v>
      </c>
      <c r="AL29" s="198"/>
      <c r="AM29" s="198"/>
      <c r="AN29" s="198"/>
      <c r="AO29" s="198"/>
      <c r="AP29" s="32"/>
      <c r="AQ29" s="33"/>
    </row>
    <row r="30" spans="2:71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 x14ac:dyDescent="0.3">
      <c r="B31" s="36"/>
      <c r="C31" s="37"/>
      <c r="D31" s="38" t="s">
        <v>36</v>
      </c>
      <c r="E31" s="37"/>
      <c r="F31" s="38" t="s">
        <v>37</v>
      </c>
      <c r="G31" s="37"/>
      <c r="H31" s="37"/>
      <c r="I31" s="37"/>
      <c r="J31" s="37"/>
      <c r="K31" s="37"/>
      <c r="L31" s="199">
        <v>0.2</v>
      </c>
      <c r="M31" s="200"/>
      <c r="N31" s="200"/>
      <c r="O31" s="200"/>
      <c r="P31" s="37"/>
      <c r="Q31" s="37"/>
      <c r="R31" s="37"/>
      <c r="S31" s="37"/>
      <c r="T31" s="40" t="s">
        <v>38</v>
      </c>
      <c r="U31" s="37"/>
      <c r="V31" s="37"/>
      <c r="W31" s="201">
        <v>0</v>
      </c>
      <c r="X31" s="200"/>
      <c r="Y31" s="200"/>
      <c r="Z31" s="200"/>
      <c r="AA31" s="200"/>
      <c r="AB31" s="200"/>
      <c r="AC31" s="200"/>
      <c r="AD31" s="200"/>
      <c r="AE31" s="200"/>
      <c r="AF31" s="37"/>
      <c r="AG31" s="37"/>
      <c r="AH31" s="37"/>
      <c r="AI31" s="37"/>
      <c r="AJ31" s="37"/>
      <c r="AK31" s="201">
        <v>0</v>
      </c>
      <c r="AL31" s="200"/>
      <c r="AM31" s="200"/>
      <c r="AN31" s="200"/>
      <c r="AO31" s="200"/>
      <c r="AP31" s="37"/>
      <c r="AQ31" s="41"/>
    </row>
    <row r="32" spans="2:71" s="2" customFormat="1" ht="14.45" customHeight="1" x14ac:dyDescent="0.3">
      <c r="B32" s="36"/>
      <c r="C32" s="37"/>
      <c r="D32" s="37"/>
      <c r="E32" s="37"/>
      <c r="F32" s="38" t="s">
        <v>39</v>
      </c>
      <c r="G32" s="37"/>
      <c r="H32" s="37"/>
      <c r="I32" s="37"/>
      <c r="J32" s="37"/>
      <c r="K32" s="37"/>
      <c r="L32" s="199">
        <v>0.2</v>
      </c>
      <c r="M32" s="200"/>
      <c r="N32" s="200"/>
      <c r="O32" s="200"/>
      <c r="P32" s="37"/>
      <c r="Q32" s="37"/>
      <c r="R32" s="37"/>
      <c r="S32" s="37"/>
      <c r="T32" s="40" t="s">
        <v>38</v>
      </c>
      <c r="U32" s="37"/>
      <c r="V32" s="37"/>
      <c r="W32" s="201">
        <f>AK26</f>
        <v>0</v>
      </c>
      <c r="X32" s="200"/>
      <c r="Y32" s="200"/>
      <c r="Z32" s="200"/>
      <c r="AA32" s="200"/>
      <c r="AB32" s="200"/>
      <c r="AC32" s="200"/>
      <c r="AD32" s="200"/>
      <c r="AE32" s="200"/>
      <c r="AF32" s="37"/>
      <c r="AG32" s="37"/>
      <c r="AH32" s="37"/>
      <c r="AI32" s="37"/>
      <c r="AJ32" s="37"/>
      <c r="AK32" s="201">
        <f>AN87-W32</f>
        <v>0</v>
      </c>
      <c r="AL32" s="200"/>
      <c r="AM32" s="200"/>
      <c r="AN32" s="200"/>
      <c r="AO32" s="200"/>
      <c r="AP32" s="37"/>
      <c r="AQ32" s="41"/>
    </row>
    <row r="33" spans="2:43" s="2" customFormat="1" ht="14.45" hidden="1" customHeight="1" x14ac:dyDescent="0.3">
      <c r="B33" s="36"/>
      <c r="C33" s="37"/>
      <c r="D33" s="37"/>
      <c r="E33" s="37"/>
      <c r="F33" s="38" t="s">
        <v>40</v>
      </c>
      <c r="G33" s="37"/>
      <c r="H33" s="37"/>
      <c r="I33" s="37"/>
      <c r="J33" s="37"/>
      <c r="K33" s="37"/>
      <c r="L33" s="199">
        <v>0.2</v>
      </c>
      <c r="M33" s="200"/>
      <c r="N33" s="200"/>
      <c r="O33" s="200"/>
      <c r="P33" s="37"/>
      <c r="Q33" s="37"/>
      <c r="R33" s="37"/>
      <c r="S33" s="37"/>
      <c r="T33" s="40" t="s">
        <v>38</v>
      </c>
      <c r="U33" s="37"/>
      <c r="V33" s="37"/>
      <c r="W33" s="201" t="e">
        <f>ROUND(BB87+SUM(CF95),2)</f>
        <v>#REF!</v>
      </c>
      <c r="X33" s="200"/>
      <c r="Y33" s="200"/>
      <c r="Z33" s="200"/>
      <c r="AA33" s="200"/>
      <c r="AB33" s="200"/>
      <c r="AC33" s="200"/>
      <c r="AD33" s="200"/>
      <c r="AE33" s="200"/>
      <c r="AF33" s="37"/>
      <c r="AG33" s="37"/>
      <c r="AH33" s="37"/>
      <c r="AI33" s="37"/>
      <c r="AJ33" s="37"/>
      <c r="AK33" s="201">
        <v>0</v>
      </c>
      <c r="AL33" s="200"/>
      <c r="AM33" s="200"/>
      <c r="AN33" s="200"/>
      <c r="AO33" s="200"/>
      <c r="AP33" s="37"/>
      <c r="AQ33" s="41"/>
    </row>
    <row r="34" spans="2:43" s="2" customFormat="1" ht="14.45" hidden="1" customHeight="1" x14ac:dyDescent="0.3">
      <c r="B34" s="36"/>
      <c r="C34" s="37"/>
      <c r="D34" s="37"/>
      <c r="E34" s="37"/>
      <c r="F34" s="38" t="s">
        <v>41</v>
      </c>
      <c r="G34" s="37"/>
      <c r="H34" s="37"/>
      <c r="I34" s="37"/>
      <c r="J34" s="37"/>
      <c r="K34" s="37"/>
      <c r="L34" s="199">
        <v>0.2</v>
      </c>
      <c r="M34" s="200"/>
      <c r="N34" s="200"/>
      <c r="O34" s="200"/>
      <c r="P34" s="37"/>
      <c r="Q34" s="37"/>
      <c r="R34" s="37"/>
      <c r="S34" s="37"/>
      <c r="T34" s="40" t="s">
        <v>38</v>
      </c>
      <c r="U34" s="37"/>
      <c r="V34" s="37"/>
      <c r="W34" s="201" t="e">
        <f>ROUND(BC87+SUM(CG95),2)</f>
        <v>#REF!</v>
      </c>
      <c r="X34" s="200"/>
      <c r="Y34" s="200"/>
      <c r="Z34" s="200"/>
      <c r="AA34" s="200"/>
      <c r="AB34" s="200"/>
      <c r="AC34" s="200"/>
      <c r="AD34" s="200"/>
      <c r="AE34" s="200"/>
      <c r="AF34" s="37"/>
      <c r="AG34" s="37"/>
      <c r="AH34" s="37"/>
      <c r="AI34" s="37"/>
      <c r="AJ34" s="37"/>
      <c r="AK34" s="201">
        <v>0</v>
      </c>
      <c r="AL34" s="200"/>
      <c r="AM34" s="200"/>
      <c r="AN34" s="200"/>
      <c r="AO34" s="200"/>
      <c r="AP34" s="37"/>
      <c r="AQ34" s="41"/>
    </row>
    <row r="35" spans="2:43" s="2" customFormat="1" ht="14.45" hidden="1" customHeight="1" x14ac:dyDescent="0.3">
      <c r="B35" s="36"/>
      <c r="C35" s="37"/>
      <c r="D35" s="37"/>
      <c r="E35" s="37"/>
      <c r="F35" s="38" t="s">
        <v>42</v>
      </c>
      <c r="G35" s="37"/>
      <c r="H35" s="37"/>
      <c r="I35" s="37"/>
      <c r="J35" s="37"/>
      <c r="K35" s="37"/>
      <c r="L35" s="199">
        <v>0</v>
      </c>
      <c r="M35" s="200"/>
      <c r="N35" s="200"/>
      <c r="O35" s="200"/>
      <c r="P35" s="37"/>
      <c r="Q35" s="37"/>
      <c r="R35" s="37"/>
      <c r="S35" s="37"/>
      <c r="T35" s="40" t="s">
        <v>38</v>
      </c>
      <c r="U35" s="37"/>
      <c r="V35" s="37"/>
      <c r="W35" s="201" t="e">
        <f>ROUND(BD87+SUM(CH95),2)</f>
        <v>#REF!</v>
      </c>
      <c r="X35" s="200"/>
      <c r="Y35" s="200"/>
      <c r="Z35" s="200"/>
      <c r="AA35" s="200"/>
      <c r="AB35" s="200"/>
      <c r="AC35" s="200"/>
      <c r="AD35" s="200"/>
      <c r="AE35" s="200"/>
      <c r="AF35" s="37"/>
      <c r="AG35" s="37"/>
      <c r="AH35" s="37"/>
      <c r="AI35" s="37"/>
      <c r="AJ35" s="37"/>
      <c r="AK35" s="201">
        <v>0</v>
      </c>
      <c r="AL35" s="200"/>
      <c r="AM35" s="200"/>
      <c r="AN35" s="200"/>
      <c r="AO35" s="200"/>
      <c r="AP35" s="37"/>
      <c r="AQ35" s="41"/>
    </row>
    <row r="36" spans="2:43" s="1" customFormat="1" ht="6.95" customHeight="1" x14ac:dyDescent="0.3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 x14ac:dyDescent="0.3">
      <c r="B37" s="31"/>
      <c r="C37" s="42"/>
      <c r="D37" s="43" t="s">
        <v>43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44</v>
      </c>
      <c r="U37" s="44"/>
      <c r="V37" s="44"/>
      <c r="W37" s="44"/>
      <c r="X37" s="208" t="s">
        <v>45</v>
      </c>
      <c r="Y37" s="209"/>
      <c r="Z37" s="209"/>
      <c r="AA37" s="209"/>
      <c r="AB37" s="209"/>
      <c r="AC37" s="44"/>
      <c r="AD37" s="44"/>
      <c r="AE37" s="44"/>
      <c r="AF37" s="44"/>
      <c r="AG37" s="44"/>
      <c r="AH37" s="44"/>
      <c r="AI37" s="44"/>
      <c r="AJ37" s="44"/>
      <c r="AK37" s="210">
        <f>SUM(AK29:AK35)</f>
        <v>0</v>
      </c>
      <c r="AL37" s="209"/>
      <c r="AM37" s="209"/>
      <c r="AN37" s="209"/>
      <c r="AO37" s="211"/>
      <c r="AP37" s="42"/>
      <c r="AQ37" s="33"/>
    </row>
    <row r="38" spans="2:43" s="1" customFormat="1" ht="14.4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 x14ac:dyDescent="0.3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3"/>
    </row>
    <row r="40" spans="2:43" x14ac:dyDescent="0.3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3"/>
    </row>
    <row r="41" spans="2:43" x14ac:dyDescent="0.3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3"/>
    </row>
    <row r="42" spans="2:43" x14ac:dyDescent="0.3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3"/>
    </row>
    <row r="43" spans="2:43" x14ac:dyDescent="0.3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3"/>
    </row>
    <row r="44" spans="2:43" x14ac:dyDescent="0.3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3"/>
    </row>
    <row r="45" spans="2:43" x14ac:dyDescent="0.3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3"/>
    </row>
    <row r="46" spans="2:43" x14ac:dyDescent="0.3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3"/>
    </row>
    <row r="47" spans="2:43" x14ac:dyDescent="0.3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3"/>
    </row>
    <row r="48" spans="2:43" x14ac:dyDescent="0.3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3"/>
    </row>
    <row r="49" spans="2:43" s="1" customFormat="1" ht="15" x14ac:dyDescent="0.3">
      <c r="B49" s="31"/>
      <c r="C49" s="32"/>
      <c r="D49" s="46" t="s">
        <v>46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47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 x14ac:dyDescent="0.3">
      <c r="B50" s="21"/>
      <c r="C50" s="22"/>
      <c r="D50" s="49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50"/>
      <c r="AA50" s="22"/>
      <c r="AB50" s="22"/>
      <c r="AC50" s="49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50"/>
      <c r="AP50" s="22"/>
      <c r="AQ50" s="23"/>
    </row>
    <row r="51" spans="2:43" x14ac:dyDescent="0.3">
      <c r="B51" s="21"/>
      <c r="C51" s="22"/>
      <c r="D51" s="49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50"/>
      <c r="AA51" s="22"/>
      <c r="AB51" s="22"/>
      <c r="AC51" s="49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50"/>
      <c r="AP51" s="22"/>
      <c r="AQ51" s="23"/>
    </row>
    <row r="52" spans="2:43" x14ac:dyDescent="0.3">
      <c r="B52" s="21"/>
      <c r="C52" s="22"/>
      <c r="D52" s="49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50"/>
      <c r="AA52" s="22"/>
      <c r="AB52" s="22"/>
      <c r="AC52" s="49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50"/>
      <c r="AP52" s="22"/>
      <c r="AQ52" s="23"/>
    </row>
    <row r="53" spans="2:43" x14ac:dyDescent="0.3">
      <c r="B53" s="21"/>
      <c r="C53" s="22"/>
      <c r="D53" s="49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50"/>
      <c r="AA53" s="22"/>
      <c r="AB53" s="22"/>
      <c r="AC53" s="49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50"/>
      <c r="AP53" s="22"/>
      <c r="AQ53" s="23"/>
    </row>
    <row r="54" spans="2:43" x14ac:dyDescent="0.3">
      <c r="B54" s="21"/>
      <c r="C54" s="22"/>
      <c r="D54" s="49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50"/>
      <c r="AA54" s="22"/>
      <c r="AB54" s="22"/>
      <c r="AC54" s="49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50"/>
      <c r="AP54" s="22"/>
      <c r="AQ54" s="23"/>
    </row>
    <row r="55" spans="2:43" x14ac:dyDescent="0.3">
      <c r="B55" s="21"/>
      <c r="C55" s="22"/>
      <c r="D55" s="49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50"/>
      <c r="AA55" s="22"/>
      <c r="AB55" s="22"/>
      <c r="AC55" s="49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50"/>
      <c r="AP55" s="22"/>
      <c r="AQ55" s="23"/>
    </row>
    <row r="56" spans="2:43" x14ac:dyDescent="0.3">
      <c r="B56" s="21"/>
      <c r="C56" s="22"/>
      <c r="D56" s="49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50"/>
      <c r="AA56" s="22"/>
      <c r="AB56" s="22"/>
      <c r="AC56" s="49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50"/>
      <c r="AP56" s="22"/>
      <c r="AQ56" s="23"/>
    </row>
    <row r="57" spans="2:43" x14ac:dyDescent="0.3">
      <c r="B57" s="21"/>
      <c r="C57" s="22"/>
      <c r="D57" s="49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50"/>
      <c r="AA57" s="22"/>
      <c r="AB57" s="22"/>
      <c r="AC57" s="49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50"/>
      <c r="AP57" s="22"/>
      <c r="AQ57" s="23"/>
    </row>
    <row r="58" spans="2:43" s="1" customFormat="1" ht="15" x14ac:dyDescent="0.3">
      <c r="B58" s="31"/>
      <c r="C58" s="32"/>
      <c r="D58" s="51" t="s">
        <v>48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49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48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49</v>
      </c>
      <c r="AN58" s="52"/>
      <c r="AO58" s="54"/>
      <c r="AP58" s="32"/>
      <c r="AQ58" s="33"/>
    </row>
    <row r="59" spans="2:43" x14ac:dyDescent="0.3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3"/>
    </row>
    <row r="60" spans="2:43" s="1" customFormat="1" ht="15" x14ac:dyDescent="0.3">
      <c r="B60" s="31"/>
      <c r="C60" s="32"/>
      <c r="D60" s="46" t="s">
        <v>50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51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 x14ac:dyDescent="0.3">
      <c r="B61" s="21"/>
      <c r="C61" s="22"/>
      <c r="D61" s="49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50"/>
      <c r="AA61" s="22"/>
      <c r="AB61" s="22"/>
      <c r="AC61" s="49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50"/>
      <c r="AP61" s="22"/>
      <c r="AQ61" s="23"/>
    </row>
    <row r="62" spans="2:43" x14ac:dyDescent="0.3">
      <c r="B62" s="21"/>
      <c r="C62" s="22"/>
      <c r="D62" s="49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50"/>
      <c r="AA62" s="22"/>
      <c r="AB62" s="22"/>
      <c r="AC62" s="49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50"/>
      <c r="AP62" s="22"/>
      <c r="AQ62" s="23"/>
    </row>
    <row r="63" spans="2:43" x14ac:dyDescent="0.3">
      <c r="B63" s="21"/>
      <c r="C63" s="22"/>
      <c r="D63" s="49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50"/>
      <c r="AA63" s="22"/>
      <c r="AB63" s="22"/>
      <c r="AC63" s="49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50"/>
      <c r="AP63" s="22"/>
      <c r="AQ63" s="23"/>
    </row>
    <row r="64" spans="2:43" x14ac:dyDescent="0.3">
      <c r="B64" s="21"/>
      <c r="C64" s="22"/>
      <c r="D64" s="49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50"/>
      <c r="AA64" s="22"/>
      <c r="AB64" s="22"/>
      <c r="AC64" s="49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50"/>
      <c r="AP64" s="22"/>
      <c r="AQ64" s="23"/>
    </row>
    <row r="65" spans="2:43" x14ac:dyDescent="0.3">
      <c r="B65" s="21"/>
      <c r="C65" s="22"/>
      <c r="D65" s="49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50"/>
      <c r="AA65" s="22"/>
      <c r="AB65" s="22"/>
      <c r="AC65" s="49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50"/>
      <c r="AP65" s="22"/>
      <c r="AQ65" s="23"/>
    </row>
    <row r="66" spans="2:43" x14ac:dyDescent="0.3">
      <c r="B66" s="21"/>
      <c r="C66" s="22"/>
      <c r="D66" s="49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50"/>
      <c r="AA66" s="22"/>
      <c r="AB66" s="22"/>
      <c r="AC66" s="49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50"/>
      <c r="AP66" s="22"/>
      <c r="AQ66" s="23"/>
    </row>
    <row r="67" spans="2:43" x14ac:dyDescent="0.3">
      <c r="B67" s="21"/>
      <c r="C67" s="22"/>
      <c r="D67" s="49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50"/>
      <c r="AA67" s="22"/>
      <c r="AB67" s="22"/>
      <c r="AC67" s="49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50"/>
      <c r="AP67" s="22"/>
      <c r="AQ67" s="23"/>
    </row>
    <row r="68" spans="2:43" x14ac:dyDescent="0.3">
      <c r="B68" s="21"/>
      <c r="C68" s="22"/>
      <c r="D68" s="49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50"/>
      <c r="AA68" s="22"/>
      <c r="AB68" s="22"/>
      <c r="AC68" s="49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50"/>
      <c r="AP68" s="22"/>
      <c r="AQ68" s="23"/>
    </row>
    <row r="69" spans="2:43" s="1" customFormat="1" ht="15" x14ac:dyDescent="0.3">
      <c r="B69" s="31"/>
      <c r="C69" s="32"/>
      <c r="D69" s="51" t="s">
        <v>48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49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48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49</v>
      </c>
      <c r="AN69" s="52"/>
      <c r="AO69" s="54"/>
      <c r="AP69" s="32"/>
      <c r="AQ69" s="33"/>
    </row>
    <row r="70" spans="2:43" s="1" customFormat="1" ht="6.95" customHeight="1" x14ac:dyDescent="0.3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 x14ac:dyDescent="0.3">
      <c r="B76" s="31"/>
      <c r="C76" s="204" t="s">
        <v>52</v>
      </c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33"/>
    </row>
    <row r="77" spans="2:43" s="3" customFormat="1" ht="14.45" customHeight="1" x14ac:dyDescent="0.3">
      <c r="B77" s="61"/>
      <c r="C77" s="28" t="s">
        <v>11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120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 x14ac:dyDescent="0.3">
      <c r="B78" s="64"/>
      <c r="C78" s="65" t="s">
        <v>13</v>
      </c>
      <c r="D78" s="66"/>
      <c r="E78" s="66"/>
      <c r="F78" s="66"/>
      <c r="G78" s="66"/>
      <c r="H78" s="66"/>
      <c r="I78" s="66"/>
      <c r="J78" s="66"/>
      <c r="K78" s="66"/>
      <c r="L78" s="228" t="str">
        <f>K6</f>
        <v>Zníženie energetickej náročnosti Administratívnej budovy, výrobnej haly pri administratíve, výrobného priestoru pre výro</v>
      </c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66"/>
      <c r="AQ78" s="67"/>
    </row>
    <row r="79" spans="2:43" s="1" customFormat="1" ht="6.95" customHeight="1" x14ac:dyDescent="0.3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 x14ac:dyDescent="0.3">
      <c r="B80" s="31"/>
      <c r="C80" s="28" t="s">
        <v>17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19</v>
      </c>
      <c r="AJ80" s="32"/>
      <c r="AK80" s="32"/>
      <c r="AL80" s="32"/>
      <c r="AM80" s="69" t="str">
        <f>IF(AN8= "","",AN8)</f>
        <v/>
      </c>
      <c r="AN80" s="32"/>
      <c r="AO80" s="32"/>
      <c r="AP80" s="32"/>
      <c r="AQ80" s="33"/>
    </row>
    <row r="81" spans="1:76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 x14ac:dyDescent="0.3">
      <c r="B82" s="31"/>
      <c r="C82" s="28" t="s">
        <v>20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Jacko Blažej, Konečná 633, Ostrava-Mesto, ČR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25</v>
      </c>
      <c r="AJ82" s="32"/>
      <c r="AK82" s="32"/>
      <c r="AL82" s="32"/>
      <c r="AM82" s="230" t="str">
        <f>IF(E17="","",E17)</f>
        <v>VIZUALDK projekt, s.r.o.</v>
      </c>
      <c r="AN82" s="225"/>
      <c r="AO82" s="225"/>
      <c r="AP82" s="225"/>
      <c r="AQ82" s="33"/>
      <c r="AS82" s="231" t="s">
        <v>53</v>
      </c>
      <c r="AT82" s="232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 x14ac:dyDescent="0.3">
      <c r="B83" s="31"/>
      <c r="C83" s="28" t="s">
        <v>24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31</v>
      </c>
      <c r="AJ83" s="32"/>
      <c r="AK83" s="32"/>
      <c r="AL83" s="32"/>
      <c r="AM83" s="230" t="str">
        <f>IF(E20="","",E20)</f>
        <v xml:space="preserve"> </v>
      </c>
      <c r="AN83" s="225"/>
      <c r="AO83" s="225"/>
      <c r="AP83" s="225"/>
      <c r="AQ83" s="33"/>
      <c r="AS83" s="233"/>
      <c r="AT83" s="225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 x14ac:dyDescent="0.3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233"/>
      <c r="AT84" s="225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 x14ac:dyDescent="0.3">
      <c r="B85" s="31"/>
      <c r="C85" s="212" t="s">
        <v>54</v>
      </c>
      <c r="D85" s="213"/>
      <c r="E85" s="213"/>
      <c r="F85" s="213"/>
      <c r="G85" s="213"/>
      <c r="H85" s="71"/>
      <c r="I85" s="214" t="s">
        <v>55</v>
      </c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4" t="s">
        <v>56</v>
      </c>
      <c r="AH85" s="213"/>
      <c r="AI85" s="213"/>
      <c r="AJ85" s="213"/>
      <c r="AK85" s="213"/>
      <c r="AL85" s="213"/>
      <c r="AM85" s="213"/>
      <c r="AN85" s="214" t="s">
        <v>57</v>
      </c>
      <c r="AO85" s="213"/>
      <c r="AP85" s="215"/>
      <c r="AQ85" s="33"/>
      <c r="AS85" s="72" t="s">
        <v>58</v>
      </c>
      <c r="AT85" s="73" t="s">
        <v>59</v>
      </c>
      <c r="AU85" s="73" t="s">
        <v>60</v>
      </c>
      <c r="AV85" s="73" t="s">
        <v>61</v>
      </c>
      <c r="AW85" s="73" t="s">
        <v>62</v>
      </c>
      <c r="AX85" s="73" t="s">
        <v>63</v>
      </c>
      <c r="AY85" s="73" t="s">
        <v>64</v>
      </c>
      <c r="AZ85" s="73" t="s">
        <v>65</v>
      </c>
      <c r="BA85" s="73" t="s">
        <v>66</v>
      </c>
      <c r="BB85" s="73" t="s">
        <v>67</v>
      </c>
      <c r="BC85" s="73" t="s">
        <v>68</v>
      </c>
      <c r="BD85" s="74" t="s">
        <v>69</v>
      </c>
    </row>
    <row r="86" spans="1:76" s="1" customFormat="1" ht="10.9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 x14ac:dyDescent="0.3">
      <c r="B87" s="64"/>
      <c r="C87" s="76" t="s">
        <v>70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220">
        <f>AG88</f>
        <v>0</v>
      </c>
      <c r="AH87" s="220"/>
      <c r="AI87" s="220"/>
      <c r="AJ87" s="220"/>
      <c r="AK87" s="220"/>
      <c r="AL87" s="220"/>
      <c r="AM87" s="220"/>
      <c r="AN87" s="221">
        <f>AG87*1.2</f>
        <v>0</v>
      </c>
      <c r="AO87" s="221"/>
      <c r="AP87" s="221"/>
      <c r="AQ87" s="67"/>
      <c r="AS87" s="78" t="e">
        <f>ROUND(#REF!+AS88+#REF!+#REF!+#REF!,2)</f>
        <v>#REF!</v>
      </c>
      <c r="AT87" s="79" t="e">
        <f t="shared" ref="AT87:AT92" si="0">ROUND(SUM(AV87:AW87),2)</f>
        <v>#REF!</v>
      </c>
      <c r="AU87" s="80" t="e">
        <f>ROUND(#REF!+AU88+#REF!+#REF!+#REF!,5)</f>
        <v>#REF!</v>
      </c>
      <c r="AV87" s="79" t="e">
        <f>ROUND(AZ87*L31,2)</f>
        <v>#REF!</v>
      </c>
      <c r="AW87" s="79" t="e">
        <f>ROUND(BA87*L32,2)</f>
        <v>#REF!</v>
      </c>
      <c r="AX87" s="79" t="e">
        <f>ROUND(BB87*L31,2)</f>
        <v>#REF!</v>
      </c>
      <c r="AY87" s="79" t="e">
        <f>ROUND(BC87*L32,2)</f>
        <v>#REF!</v>
      </c>
      <c r="AZ87" s="79" t="e">
        <f>ROUND(#REF!+AZ88+#REF!+#REF!+#REF!,2)</f>
        <v>#REF!</v>
      </c>
      <c r="BA87" s="79" t="e">
        <f>ROUND(#REF!+BA88+#REF!+#REF!+#REF!,2)</f>
        <v>#REF!</v>
      </c>
      <c r="BB87" s="79" t="e">
        <f>ROUND(#REF!+BB88+#REF!+#REF!+#REF!,2)</f>
        <v>#REF!</v>
      </c>
      <c r="BC87" s="79" t="e">
        <f>ROUND(#REF!+BC88+#REF!+#REF!+#REF!,2)</f>
        <v>#REF!</v>
      </c>
      <c r="BD87" s="81" t="e">
        <f>ROUND(#REF!+BD88+#REF!+#REF!+#REF!,2)</f>
        <v>#REF!</v>
      </c>
      <c r="BS87" s="82" t="s">
        <v>71</v>
      </c>
      <c r="BT87" s="82" t="s">
        <v>72</v>
      </c>
      <c r="BU87" s="83" t="s">
        <v>73</v>
      </c>
      <c r="BV87" s="82" t="s">
        <v>74</v>
      </c>
      <c r="BW87" s="82" t="s">
        <v>75</v>
      </c>
      <c r="BX87" s="82" t="s">
        <v>76</v>
      </c>
    </row>
    <row r="88" spans="1:76" s="5" customFormat="1" ht="22.5" customHeight="1" x14ac:dyDescent="0.3">
      <c r="B88" s="84"/>
      <c r="C88" s="85"/>
      <c r="D88" s="219" t="s">
        <v>78</v>
      </c>
      <c r="E88" s="217"/>
      <c r="F88" s="217"/>
      <c r="G88" s="217"/>
      <c r="H88" s="217"/>
      <c r="I88" s="86"/>
      <c r="J88" s="219" t="s">
        <v>79</v>
      </c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8">
        <f>ROUND(SUM(AG89:AG92),2)</f>
        <v>0</v>
      </c>
      <c r="AH88" s="217"/>
      <c r="AI88" s="217"/>
      <c r="AJ88" s="217"/>
      <c r="AK88" s="217"/>
      <c r="AL88" s="217"/>
      <c r="AM88" s="217"/>
      <c r="AN88" s="216">
        <f t="shared" ref="AN88:AN92" si="1">SUM(AG88,AT88)</f>
        <v>0</v>
      </c>
      <c r="AO88" s="217"/>
      <c r="AP88" s="217"/>
      <c r="AQ88" s="87"/>
      <c r="AS88" s="88">
        <f>ROUND(SUM(AS89:AS92),2)</f>
        <v>0</v>
      </c>
      <c r="AT88" s="89">
        <f t="shared" si="0"/>
        <v>0</v>
      </c>
      <c r="AU88" s="90">
        <f>ROUND(SUM(AU89:AU92),5)</f>
        <v>4284.7338399999999</v>
      </c>
      <c r="AV88" s="89">
        <f>ROUND(AZ88*L31,2)</f>
        <v>0</v>
      </c>
      <c r="AW88" s="89">
        <f>ROUND(BA88*L32,2)</f>
        <v>0</v>
      </c>
      <c r="AX88" s="89">
        <f>ROUND(BB88*L31,2)</f>
        <v>0</v>
      </c>
      <c r="AY88" s="89">
        <f>ROUND(BC88*L32,2)</f>
        <v>0</v>
      </c>
      <c r="AZ88" s="89">
        <f>ROUND(SUM(AZ89:AZ92),2)</f>
        <v>0</v>
      </c>
      <c r="BA88" s="89">
        <f>ROUND(SUM(BA89:BA92),2)</f>
        <v>0</v>
      </c>
      <c r="BB88" s="89">
        <f>ROUND(SUM(BB89:BB92),2)</f>
        <v>0</v>
      </c>
      <c r="BC88" s="89">
        <f>ROUND(SUM(BC89:BC92),2)</f>
        <v>0</v>
      </c>
      <c r="BD88" s="91">
        <f>ROUND(SUM(BD89:BD92),2)</f>
        <v>0</v>
      </c>
      <c r="BH88" s="192"/>
      <c r="BS88" s="92" t="s">
        <v>71</v>
      </c>
      <c r="BT88" s="92" t="s">
        <v>77</v>
      </c>
      <c r="BU88" s="92" t="s">
        <v>73</v>
      </c>
      <c r="BV88" s="92" t="s">
        <v>74</v>
      </c>
      <c r="BW88" s="92" t="s">
        <v>80</v>
      </c>
      <c r="BX88" s="92" t="s">
        <v>75</v>
      </c>
    </row>
    <row r="89" spans="1:76" s="6" customFormat="1" ht="22.5" customHeight="1" x14ac:dyDescent="0.3">
      <c r="A89" s="184" t="s">
        <v>631</v>
      </c>
      <c r="B89" s="93"/>
      <c r="C89" s="94"/>
      <c r="D89" s="94"/>
      <c r="E89" s="222" t="s">
        <v>81</v>
      </c>
      <c r="F89" s="223"/>
      <c r="G89" s="223"/>
      <c r="H89" s="223"/>
      <c r="I89" s="223"/>
      <c r="J89" s="94"/>
      <c r="K89" s="222" t="s">
        <v>82</v>
      </c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4">
        <f>'1. - Výmena otvorových ko...'!M31</f>
        <v>0</v>
      </c>
      <c r="AH89" s="223"/>
      <c r="AI89" s="223"/>
      <c r="AJ89" s="223"/>
      <c r="AK89" s="223"/>
      <c r="AL89" s="223"/>
      <c r="AM89" s="223"/>
      <c r="AN89" s="224">
        <f t="shared" si="1"/>
        <v>0</v>
      </c>
      <c r="AO89" s="223"/>
      <c r="AP89" s="223"/>
      <c r="AQ89" s="95"/>
      <c r="AS89" s="96">
        <f>'1. - Výmena otvorových ko...'!M29</f>
        <v>0</v>
      </c>
      <c r="AT89" s="97">
        <f t="shared" si="0"/>
        <v>0</v>
      </c>
      <c r="AU89" s="98">
        <f>'1. - Výmena otvorových ko...'!W121</f>
        <v>560.28252899999995</v>
      </c>
      <c r="AV89" s="97">
        <f>'1. - Výmena otvorových ko...'!M33</f>
        <v>0</v>
      </c>
      <c r="AW89" s="97">
        <f>'1. - Výmena otvorových ko...'!M34</f>
        <v>0</v>
      </c>
      <c r="AX89" s="97">
        <f>'1. - Výmena otvorových ko...'!M35</f>
        <v>0</v>
      </c>
      <c r="AY89" s="97">
        <f>'1. - Výmena otvorových ko...'!M36</f>
        <v>0</v>
      </c>
      <c r="AZ89" s="97">
        <f>'1. - Výmena otvorových ko...'!H33</f>
        <v>0</v>
      </c>
      <c r="BA89" s="97">
        <f>'1. - Výmena otvorových ko...'!H34</f>
        <v>0</v>
      </c>
      <c r="BB89" s="97">
        <f>'1. - Výmena otvorových ko...'!H35</f>
        <v>0</v>
      </c>
      <c r="BC89" s="97">
        <f>'1. - Výmena otvorových ko...'!H36</f>
        <v>0</v>
      </c>
      <c r="BD89" s="99">
        <f>'1. - Výmena otvorových ko...'!H37</f>
        <v>0</v>
      </c>
      <c r="BE89" s="194"/>
      <c r="BG89" s="191"/>
      <c r="BH89" s="193"/>
      <c r="BJ89" s="190"/>
      <c r="BT89" s="100" t="s">
        <v>83</v>
      </c>
      <c r="BV89" s="100" t="s">
        <v>74</v>
      </c>
      <c r="BW89" s="100" t="s">
        <v>84</v>
      </c>
      <c r="BX89" s="100" t="s">
        <v>80</v>
      </c>
    </row>
    <row r="90" spans="1:76" s="6" customFormat="1" ht="22.5" customHeight="1" x14ac:dyDescent="0.3">
      <c r="A90" s="184" t="s">
        <v>631</v>
      </c>
      <c r="B90" s="93"/>
      <c r="C90" s="94"/>
      <c r="D90" s="94"/>
      <c r="E90" s="222" t="s">
        <v>85</v>
      </c>
      <c r="F90" s="223"/>
      <c r="G90" s="223"/>
      <c r="H90" s="223"/>
      <c r="I90" s="223"/>
      <c r="J90" s="94"/>
      <c r="K90" s="222" t="s">
        <v>86</v>
      </c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23"/>
      <c r="Z90" s="223"/>
      <c r="AA90" s="223"/>
      <c r="AB90" s="223"/>
      <c r="AC90" s="223"/>
      <c r="AD90" s="223"/>
      <c r="AE90" s="223"/>
      <c r="AF90" s="223"/>
      <c r="AG90" s="224">
        <f>'2. - Zateplenie obvodovéh...'!M31</f>
        <v>0</v>
      </c>
      <c r="AH90" s="223"/>
      <c r="AI90" s="223"/>
      <c r="AJ90" s="223"/>
      <c r="AK90" s="223"/>
      <c r="AL90" s="223"/>
      <c r="AM90" s="223"/>
      <c r="AN90" s="224">
        <f t="shared" si="1"/>
        <v>0</v>
      </c>
      <c r="AO90" s="223"/>
      <c r="AP90" s="223"/>
      <c r="AQ90" s="95"/>
      <c r="AS90" s="96">
        <f>'2. - Zateplenie obvodovéh...'!M29</f>
        <v>0</v>
      </c>
      <c r="AT90" s="97">
        <f t="shared" si="0"/>
        <v>0</v>
      </c>
      <c r="AU90" s="98">
        <f>'2. - Zateplenie obvodovéh...'!W113</f>
        <v>1103.4198480000002</v>
      </c>
      <c r="AV90" s="97">
        <f>'2. - Zateplenie obvodovéh...'!M33</f>
        <v>0</v>
      </c>
      <c r="AW90" s="97">
        <f>'2. - Zateplenie obvodovéh...'!M34</f>
        <v>0</v>
      </c>
      <c r="AX90" s="97">
        <f>'2. - Zateplenie obvodovéh...'!M35</f>
        <v>0</v>
      </c>
      <c r="AY90" s="97">
        <f>'2. - Zateplenie obvodovéh...'!M36</f>
        <v>0</v>
      </c>
      <c r="AZ90" s="97">
        <f>'2. - Zateplenie obvodovéh...'!H33</f>
        <v>0</v>
      </c>
      <c r="BA90" s="97">
        <f>'2. - Zateplenie obvodovéh...'!H34</f>
        <v>0</v>
      </c>
      <c r="BB90" s="97">
        <f>'2. - Zateplenie obvodovéh...'!H35</f>
        <v>0</v>
      </c>
      <c r="BC90" s="97">
        <f>'2. - Zateplenie obvodovéh...'!H36</f>
        <v>0</v>
      </c>
      <c r="BD90" s="99">
        <f>'2. - Zateplenie obvodovéh...'!H37</f>
        <v>0</v>
      </c>
      <c r="BE90" s="194"/>
      <c r="BG90" s="191"/>
      <c r="BH90" s="193"/>
      <c r="BJ90" s="190"/>
      <c r="BT90" s="100" t="s">
        <v>83</v>
      </c>
      <c r="BV90" s="100" t="s">
        <v>74</v>
      </c>
      <c r="BW90" s="100" t="s">
        <v>87</v>
      </c>
      <c r="BX90" s="100" t="s">
        <v>80</v>
      </c>
    </row>
    <row r="91" spans="1:76" s="6" customFormat="1" ht="22.5" customHeight="1" x14ac:dyDescent="0.3">
      <c r="A91" s="184" t="s">
        <v>631</v>
      </c>
      <c r="B91" s="93"/>
      <c r="C91" s="94"/>
      <c r="D91" s="94"/>
      <c r="E91" s="222" t="s">
        <v>88</v>
      </c>
      <c r="F91" s="223"/>
      <c r="G91" s="223"/>
      <c r="H91" s="223"/>
      <c r="I91" s="223"/>
      <c r="J91" s="94"/>
      <c r="K91" s="222" t="s">
        <v>89</v>
      </c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3"/>
      <c r="AB91" s="223"/>
      <c r="AC91" s="223"/>
      <c r="AD91" s="223"/>
      <c r="AE91" s="223"/>
      <c r="AF91" s="223"/>
      <c r="AG91" s="224">
        <f>'3. - Zateplenie stropnej ...'!M31</f>
        <v>0</v>
      </c>
      <c r="AH91" s="223"/>
      <c r="AI91" s="223"/>
      <c r="AJ91" s="223"/>
      <c r="AK91" s="223"/>
      <c r="AL91" s="223"/>
      <c r="AM91" s="223"/>
      <c r="AN91" s="224">
        <f t="shared" si="1"/>
        <v>0</v>
      </c>
      <c r="AO91" s="223"/>
      <c r="AP91" s="223"/>
      <c r="AQ91" s="95"/>
      <c r="AS91" s="96">
        <f>'3. - Zateplenie stropnej ...'!M29</f>
        <v>0</v>
      </c>
      <c r="AT91" s="97">
        <f t="shared" si="0"/>
        <v>0</v>
      </c>
      <c r="AU91" s="98">
        <f>'3. - Zateplenie stropnej ...'!W117</f>
        <v>995.25393500000007</v>
      </c>
      <c r="AV91" s="97">
        <f>'3. - Zateplenie stropnej ...'!M33</f>
        <v>0</v>
      </c>
      <c r="AW91" s="97">
        <f>'3. - Zateplenie stropnej ...'!M34</f>
        <v>0</v>
      </c>
      <c r="AX91" s="97">
        <f>'3. - Zateplenie stropnej ...'!M35</f>
        <v>0</v>
      </c>
      <c r="AY91" s="97">
        <f>'3. - Zateplenie stropnej ...'!M36</f>
        <v>0</v>
      </c>
      <c r="AZ91" s="97">
        <f>'3. - Zateplenie stropnej ...'!H33</f>
        <v>0</v>
      </c>
      <c r="BA91" s="97">
        <f>'3. - Zateplenie stropnej ...'!H34</f>
        <v>0</v>
      </c>
      <c r="BB91" s="97">
        <f>'3. - Zateplenie stropnej ...'!H35</f>
        <v>0</v>
      </c>
      <c r="BC91" s="97">
        <f>'3. - Zateplenie stropnej ...'!H36</f>
        <v>0</v>
      </c>
      <c r="BD91" s="99">
        <f>'3. - Zateplenie stropnej ...'!H37</f>
        <v>0</v>
      </c>
      <c r="BE91" s="194"/>
      <c r="BG91" s="191"/>
      <c r="BH91" s="193"/>
      <c r="BJ91" s="190"/>
      <c r="BT91" s="100" t="s">
        <v>83</v>
      </c>
      <c r="BV91" s="100" t="s">
        <v>74</v>
      </c>
      <c r="BW91" s="100" t="s">
        <v>90</v>
      </c>
      <c r="BX91" s="100" t="s">
        <v>80</v>
      </c>
    </row>
    <row r="92" spans="1:76" s="6" customFormat="1" ht="22.5" customHeight="1" x14ac:dyDescent="0.3">
      <c r="A92" s="184" t="s">
        <v>631</v>
      </c>
      <c r="B92" s="93"/>
      <c r="C92" s="94"/>
      <c r="D92" s="94"/>
      <c r="E92" s="222" t="s">
        <v>91</v>
      </c>
      <c r="F92" s="223"/>
      <c r="G92" s="223"/>
      <c r="H92" s="223"/>
      <c r="I92" s="223"/>
      <c r="J92" s="94"/>
      <c r="K92" s="222" t="s">
        <v>92</v>
      </c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24">
        <f>'4. - Ostatné'!M31</f>
        <v>0</v>
      </c>
      <c r="AH92" s="223"/>
      <c r="AI92" s="223"/>
      <c r="AJ92" s="223"/>
      <c r="AK92" s="223"/>
      <c r="AL92" s="223"/>
      <c r="AM92" s="223"/>
      <c r="AN92" s="224">
        <f t="shared" si="1"/>
        <v>0</v>
      </c>
      <c r="AO92" s="223"/>
      <c r="AP92" s="223"/>
      <c r="AQ92" s="95"/>
      <c r="AS92" s="96">
        <f>'4. - Ostatné'!M29</f>
        <v>0</v>
      </c>
      <c r="AT92" s="97">
        <f t="shared" si="0"/>
        <v>0</v>
      </c>
      <c r="AU92" s="98">
        <f>'4. - Ostatné'!W123</f>
        <v>1625.7775310000002</v>
      </c>
      <c r="AV92" s="97">
        <f>'4. - Ostatné'!M33</f>
        <v>0</v>
      </c>
      <c r="AW92" s="97">
        <f>'4. - Ostatné'!M34</f>
        <v>0</v>
      </c>
      <c r="AX92" s="97">
        <f>'4. - Ostatné'!M35</f>
        <v>0</v>
      </c>
      <c r="AY92" s="97">
        <f>'4. - Ostatné'!M36</f>
        <v>0</v>
      </c>
      <c r="AZ92" s="97">
        <f>'4. - Ostatné'!H33</f>
        <v>0</v>
      </c>
      <c r="BA92" s="97">
        <f>'4. - Ostatné'!H34</f>
        <v>0</v>
      </c>
      <c r="BB92" s="97">
        <f>'4. - Ostatné'!H35</f>
        <v>0</v>
      </c>
      <c r="BC92" s="97">
        <f>'4. - Ostatné'!H36</f>
        <v>0</v>
      </c>
      <c r="BD92" s="99">
        <f>'4. - Ostatné'!H37</f>
        <v>0</v>
      </c>
      <c r="BT92" s="100" t="s">
        <v>83</v>
      </c>
      <c r="BV92" s="100" t="s">
        <v>74</v>
      </c>
      <c r="BW92" s="100" t="s">
        <v>93</v>
      </c>
      <c r="BX92" s="100" t="s">
        <v>80</v>
      </c>
    </row>
    <row r="93" spans="1:76" x14ac:dyDescent="0.3"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3"/>
    </row>
    <row r="94" spans="1:76" s="1" customFormat="1" ht="30" customHeight="1" x14ac:dyDescent="0.3">
      <c r="B94" s="31"/>
      <c r="C94" s="76" t="s">
        <v>94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221">
        <v>0</v>
      </c>
      <c r="AH94" s="225"/>
      <c r="AI94" s="225"/>
      <c r="AJ94" s="225"/>
      <c r="AK94" s="225"/>
      <c r="AL94" s="225"/>
      <c r="AM94" s="225"/>
      <c r="AN94" s="221">
        <v>0</v>
      </c>
      <c r="AO94" s="225"/>
      <c r="AP94" s="225"/>
      <c r="AQ94" s="33"/>
      <c r="AS94" s="72" t="s">
        <v>95</v>
      </c>
      <c r="AT94" s="73" t="s">
        <v>96</v>
      </c>
      <c r="AU94" s="73" t="s">
        <v>36</v>
      </c>
      <c r="AV94" s="74" t="s">
        <v>59</v>
      </c>
    </row>
    <row r="95" spans="1:76" s="1" customFormat="1" ht="10.9" customHeight="1" x14ac:dyDescent="0.3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3"/>
      <c r="AS95" s="101"/>
      <c r="AT95" s="52"/>
      <c r="AU95" s="52"/>
      <c r="AV95" s="54"/>
    </row>
    <row r="96" spans="1:76" s="1" customFormat="1" ht="30" customHeight="1" x14ac:dyDescent="0.3">
      <c r="B96" s="31"/>
      <c r="C96" s="102" t="s">
        <v>97</v>
      </c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226">
        <f>ROUND(AG87+AG94,2)</f>
        <v>0</v>
      </c>
      <c r="AH96" s="226"/>
      <c r="AI96" s="226"/>
      <c r="AJ96" s="226"/>
      <c r="AK96" s="226"/>
      <c r="AL96" s="226"/>
      <c r="AM96" s="226"/>
      <c r="AN96" s="226">
        <f>AN87+AN94</f>
        <v>0</v>
      </c>
      <c r="AO96" s="226"/>
      <c r="AP96" s="226"/>
      <c r="AQ96" s="33"/>
    </row>
    <row r="97" spans="2:43" s="1" customFormat="1" ht="6.95" customHeight="1" x14ac:dyDescent="0.3"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7"/>
    </row>
  </sheetData>
  <mergeCells count="61">
    <mergeCell ref="AG94:AM94"/>
    <mergeCell ref="AN94:AP94"/>
    <mergeCell ref="AG96:AM96"/>
    <mergeCell ref="AN96:AP96"/>
    <mergeCell ref="AR2:BE2"/>
    <mergeCell ref="AN92:AP92"/>
    <mergeCell ref="AG92:AM92"/>
    <mergeCell ref="C76:AP76"/>
    <mergeCell ref="L78:AO78"/>
    <mergeCell ref="AM82:AP82"/>
    <mergeCell ref="AS82:AT84"/>
    <mergeCell ref="AM83:AP83"/>
    <mergeCell ref="L32:O32"/>
    <mergeCell ref="W32:AE32"/>
    <mergeCell ref="AK32:AO32"/>
    <mergeCell ref="L33:O33"/>
    <mergeCell ref="E92:I92"/>
    <mergeCell ref="K92:AF92"/>
    <mergeCell ref="AN89:AP89"/>
    <mergeCell ref="AG89:AM89"/>
    <mergeCell ref="E89:I89"/>
    <mergeCell ref="K89:AF89"/>
    <mergeCell ref="AN90:AP90"/>
    <mergeCell ref="AG90:AM90"/>
    <mergeCell ref="E90:I90"/>
    <mergeCell ref="K90:AF90"/>
    <mergeCell ref="AN91:AP91"/>
    <mergeCell ref="AG91:AM91"/>
    <mergeCell ref="E91:I91"/>
    <mergeCell ref="K91:AF91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L35:O35"/>
    <mergeCell ref="W35:AE35"/>
    <mergeCell ref="AK35:AO35"/>
    <mergeCell ref="X37:AB37"/>
    <mergeCell ref="AK37:AO37"/>
    <mergeCell ref="W33:AE33"/>
    <mergeCell ref="AK33:AO33"/>
    <mergeCell ref="L34:O34"/>
    <mergeCell ref="W34:AE34"/>
    <mergeCell ref="AK34:AO34"/>
    <mergeCell ref="C2:AP2"/>
    <mergeCell ref="C4:AP4"/>
    <mergeCell ref="K5:AO5"/>
    <mergeCell ref="K6:AO6"/>
    <mergeCell ref="E23:AN23"/>
    <mergeCell ref="AK26:AO26"/>
    <mergeCell ref="AK27:AO27"/>
    <mergeCell ref="AK29:AO29"/>
    <mergeCell ref="L31:O31"/>
    <mergeCell ref="W31:AE31"/>
    <mergeCell ref="AK31:AO31"/>
  </mergeCells>
  <hyperlinks>
    <hyperlink ref="K1:S1" location="C2" tooltip="Súhrnný list stavby" display="1) Súhrnný list stavby"/>
    <hyperlink ref="W1:AF1" location="C87" tooltip="Rekapitulácia objektov" display="2) Rekapitulácia objektov"/>
    <hyperlink ref="A89" location="'1. - Výmena otvorových ko...'!C2" tooltip="1. - Výmena otvorových ko..." display="/"/>
    <hyperlink ref="A90" location="'2. - Zateplenie obvodovéh...'!C2" tooltip="2. - Zateplenie obvodovéh..." display="/"/>
    <hyperlink ref="A91" location="'3. - Zateplenie stropnej ...'!C2" tooltip="3. - Zateplenie stropnej ..." display="/"/>
    <hyperlink ref="A92" location="'4. - Ostatné'!C2" tooltip="4. - Ostatné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42"/>
  <sheetViews>
    <sheetView showGridLines="0" workbookViewId="0">
      <pane ySplit="1" topLeftCell="A2" activePane="bottomLeft" state="frozen"/>
      <selection pane="bottomLeft" activeCell="AD12" sqref="S12:AD1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9"/>
      <c r="B1" s="187"/>
      <c r="C1" s="187"/>
      <c r="D1" s="188" t="s">
        <v>1</v>
      </c>
      <c r="E1" s="187"/>
      <c r="F1" s="185" t="s">
        <v>632</v>
      </c>
      <c r="G1" s="185"/>
      <c r="H1" s="261" t="s">
        <v>633</v>
      </c>
      <c r="I1" s="261"/>
      <c r="J1" s="261"/>
      <c r="K1" s="261"/>
      <c r="L1" s="185" t="s">
        <v>634</v>
      </c>
      <c r="M1" s="187"/>
      <c r="N1" s="187"/>
      <c r="O1" s="188" t="s">
        <v>98</v>
      </c>
      <c r="P1" s="187"/>
      <c r="Q1" s="187"/>
      <c r="R1" s="187"/>
      <c r="S1" s="185" t="s">
        <v>635</v>
      </c>
      <c r="T1" s="185"/>
      <c r="U1" s="189"/>
      <c r="V1" s="18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3">
      <c r="C2" s="202" t="s">
        <v>5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S2" s="227" t="s">
        <v>6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T2" s="17" t="s">
        <v>84</v>
      </c>
    </row>
    <row r="3" spans="1:66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72</v>
      </c>
    </row>
    <row r="4" spans="1:66" ht="36.950000000000003" customHeight="1" x14ac:dyDescent="0.3">
      <c r="B4" s="21"/>
      <c r="C4" s="204" t="s">
        <v>99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23"/>
      <c r="T4" s="24" t="s">
        <v>10</v>
      </c>
      <c r="AT4" s="17" t="s">
        <v>4</v>
      </c>
    </row>
    <row r="5" spans="1:66" ht="6.95" customHeight="1" x14ac:dyDescent="0.3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66" ht="25.35" customHeight="1" x14ac:dyDescent="0.3">
      <c r="B6" s="21"/>
      <c r="C6" s="22"/>
      <c r="D6" s="28" t="s">
        <v>13</v>
      </c>
      <c r="E6" s="22"/>
      <c r="F6" s="234" t="str">
        <f>'Rekapitulácia stavby'!K6</f>
        <v>Zníženie energetickej náročnosti Administratívnej budovy, výrobnej haly pri administratíve, výrobného priestoru pre výro</v>
      </c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22"/>
      <c r="R6" s="23"/>
    </row>
    <row r="7" spans="1:66" ht="25.35" customHeight="1" x14ac:dyDescent="0.3">
      <c r="B7" s="21"/>
      <c r="C7" s="22"/>
      <c r="D7" s="28" t="s">
        <v>100</v>
      </c>
      <c r="E7" s="22"/>
      <c r="F7" s="234" t="s">
        <v>135</v>
      </c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22"/>
      <c r="R7" s="23"/>
    </row>
    <row r="8" spans="1:66" s="1" customFormat="1" ht="32.85" customHeight="1" x14ac:dyDescent="0.3">
      <c r="B8" s="31"/>
      <c r="C8" s="32"/>
      <c r="D8" s="27" t="s">
        <v>136</v>
      </c>
      <c r="E8" s="32"/>
      <c r="F8" s="206" t="s">
        <v>137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32"/>
      <c r="R8" s="33"/>
    </row>
    <row r="9" spans="1:66" s="1" customFormat="1" ht="14.45" customHeight="1" x14ac:dyDescent="0.3">
      <c r="B9" s="31"/>
      <c r="C9" s="32"/>
      <c r="D9" s="28" t="s">
        <v>15</v>
      </c>
      <c r="E9" s="32"/>
      <c r="F9" s="26" t="s">
        <v>3</v>
      </c>
      <c r="G9" s="32"/>
      <c r="H9" s="32"/>
      <c r="I9" s="32"/>
      <c r="J9" s="32"/>
      <c r="K9" s="32"/>
      <c r="L9" s="32"/>
      <c r="M9" s="28" t="s">
        <v>16</v>
      </c>
      <c r="N9" s="32"/>
      <c r="O9" s="26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8" t="s">
        <v>17</v>
      </c>
      <c r="E10" s="32"/>
      <c r="F10" s="26" t="s">
        <v>18</v>
      </c>
      <c r="G10" s="32"/>
      <c r="H10" s="32"/>
      <c r="I10" s="32"/>
      <c r="J10" s="32"/>
      <c r="K10" s="32"/>
      <c r="L10" s="32"/>
      <c r="M10" s="28" t="s">
        <v>19</v>
      </c>
      <c r="N10" s="32"/>
      <c r="O10" s="235"/>
      <c r="P10" s="225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8" t="s">
        <v>20</v>
      </c>
      <c r="E12" s="32"/>
      <c r="F12" s="32"/>
      <c r="G12" s="32"/>
      <c r="H12" s="32"/>
      <c r="I12" s="32"/>
      <c r="J12" s="32"/>
      <c r="K12" s="32"/>
      <c r="L12" s="32"/>
      <c r="M12" s="28" t="s">
        <v>21</v>
      </c>
      <c r="N12" s="32"/>
      <c r="O12" s="205" t="s">
        <v>3</v>
      </c>
      <c r="P12" s="225"/>
      <c r="Q12" s="32"/>
      <c r="R12" s="33"/>
    </row>
    <row r="13" spans="1:66" s="1" customFormat="1" ht="18" customHeight="1" x14ac:dyDescent="0.3">
      <c r="B13" s="31"/>
      <c r="C13" s="32"/>
      <c r="D13" s="32"/>
      <c r="E13" s="26" t="s">
        <v>22</v>
      </c>
      <c r="F13" s="32"/>
      <c r="G13" s="32"/>
      <c r="H13" s="32"/>
      <c r="I13" s="32"/>
      <c r="J13" s="32"/>
      <c r="K13" s="32"/>
      <c r="L13" s="32"/>
      <c r="M13" s="28" t="s">
        <v>23</v>
      </c>
      <c r="N13" s="32"/>
      <c r="O13" s="205" t="s">
        <v>3</v>
      </c>
      <c r="P13" s="225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8" t="s">
        <v>24</v>
      </c>
      <c r="E15" s="32"/>
      <c r="F15" s="32"/>
      <c r="G15" s="32"/>
      <c r="H15" s="32"/>
      <c r="I15" s="32"/>
      <c r="J15" s="32"/>
      <c r="K15" s="32"/>
      <c r="L15" s="32"/>
      <c r="M15" s="28" t="s">
        <v>21</v>
      </c>
      <c r="N15" s="32"/>
      <c r="O15" s="205" t="str">
        <f>IF('Rekapitulácia stavby'!AN13="","",'Rekapitulácia stavby'!AN13)</f>
        <v/>
      </c>
      <c r="P15" s="225"/>
      <c r="Q15" s="32"/>
      <c r="R15" s="33"/>
    </row>
    <row r="16" spans="1:66" s="1" customFormat="1" ht="18" customHeight="1" x14ac:dyDescent="0.3">
      <c r="B16" s="31"/>
      <c r="C16" s="32"/>
      <c r="D16" s="32"/>
      <c r="E16" s="26" t="str">
        <f>IF('Rekapitulácia stavby'!E14="","",'Rekapitulácia stavby'!E14)</f>
        <v xml:space="preserve"> </v>
      </c>
      <c r="F16" s="32"/>
      <c r="G16" s="32"/>
      <c r="H16" s="32"/>
      <c r="I16" s="32"/>
      <c r="J16" s="32"/>
      <c r="K16" s="32"/>
      <c r="L16" s="32"/>
      <c r="M16" s="28" t="s">
        <v>23</v>
      </c>
      <c r="N16" s="32"/>
      <c r="O16" s="205" t="str">
        <f>IF('Rekapitulácia stavby'!AN14="","",'Rekapitulácia stavby'!AN14)</f>
        <v/>
      </c>
      <c r="P16" s="225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8" t="s">
        <v>25</v>
      </c>
      <c r="E18" s="32"/>
      <c r="F18" s="32"/>
      <c r="G18" s="32"/>
      <c r="H18" s="32"/>
      <c r="I18" s="32"/>
      <c r="J18" s="32"/>
      <c r="K18" s="32"/>
      <c r="L18" s="32"/>
      <c r="M18" s="28" t="s">
        <v>21</v>
      </c>
      <c r="N18" s="32"/>
      <c r="O18" s="205" t="s">
        <v>26</v>
      </c>
      <c r="P18" s="225"/>
      <c r="Q18" s="32"/>
      <c r="R18" s="33"/>
    </row>
    <row r="19" spans="2:18" s="1" customFormat="1" ht="18" customHeight="1" x14ac:dyDescent="0.3">
      <c r="B19" s="31"/>
      <c r="C19" s="32"/>
      <c r="D19" s="32"/>
      <c r="E19" s="26" t="s">
        <v>27</v>
      </c>
      <c r="F19" s="32"/>
      <c r="G19" s="32"/>
      <c r="H19" s="32"/>
      <c r="I19" s="32"/>
      <c r="J19" s="32"/>
      <c r="K19" s="32"/>
      <c r="L19" s="32"/>
      <c r="M19" s="28" t="s">
        <v>23</v>
      </c>
      <c r="N19" s="32"/>
      <c r="O19" s="205" t="s">
        <v>28</v>
      </c>
      <c r="P19" s="225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8" t="s">
        <v>31</v>
      </c>
      <c r="E21" s="32"/>
      <c r="F21" s="32"/>
      <c r="G21" s="32"/>
      <c r="H21" s="32"/>
      <c r="I21" s="32"/>
      <c r="J21" s="32"/>
      <c r="K21" s="32"/>
      <c r="L21" s="32"/>
      <c r="M21" s="28" t="s">
        <v>21</v>
      </c>
      <c r="N21" s="32"/>
      <c r="O21" s="205" t="str">
        <f>IF('Rekapitulácia stavby'!AN19="","",'Rekapitulácia stavby'!AN19)</f>
        <v/>
      </c>
      <c r="P21" s="225"/>
      <c r="Q21" s="32"/>
      <c r="R21" s="33"/>
    </row>
    <row r="22" spans="2:18" s="1" customFormat="1" ht="18" customHeight="1" x14ac:dyDescent="0.3">
      <c r="B22" s="31"/>
      <c r="C22" s="32"/>
      <c r="D22" s="32"/>
      <c r="E22" s="26" t="str">
        <f>IF('Rekapitulácia stavby'!E20="","",'Rekapitulácia stavby'!E20)</f>
        <v xml:space="preserve"> </v>
      </c>
      <c r="F22" s="32"/>
      <c r="G22" s="32"/>
      <c r="H22" s="32"/>
      <c r="I22" s="32"/>
      <c r="J22" s="32"/>
      <c r="K22" s="32"/>
      <c r="L22" s="32"/>
      <c r="M22" s="28" t="s">
        <v>23</v>
      </c>
      <c r="N22" s="32"/>
      <c r="O22" s="205" t="str">
        <f>IF('Rekapitulácia stavby'!AN20="","",'Rekapitulácia stavby'!AN20)</f>
        <v/>
      </c>
      <c r="P22" s="225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8" t="s">
        <v>32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207" t="s">
        <v>3</v>
      </c>
      <c r="F25" s="225"/>
      <c r="G25" s="225"/>
      <c r="H25" s="225"/>
      <c r="I25" s="225"/>
      <c r="J25" s="225"/>
      <c r="K25" s="225"/>
      <c r="L25" s="225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04" t="s">
        <v>101</v>
      </c>
      <c r="E28" s="32"/>
      <c r="F28" s="32"/>
      <c r="G28" s="32"/>
      <c r="H28" s="32"/>
      <c r="I28" s="32"/>
      <c r="J28" s="32"/>
      <c r="K28" s="32"/>
      <c r="L28" s="32"/>
      <c r="M28" s="195">
        <f>N89</f>
        <v>0</v>
      </c>
      <c r="N28" s="225"/>
      <c r="O28" s="225"/>
      <c r="P28" s="225"/>
      <c r="Q28" s="32"/>
      <c r="R28" s="33"/>
    </row>
    <row r="29" spans="2:18" s="1" customFormat="1" ht="14.45" customHeight="1" x14ac:dyDescent="0.3">
      <c r="B29" s="31"/>
      <c r="C29" s="32"/>
      <c r="D29" s="30" t="s">
        <v>102</v>
      </c>
      <c r="E29" s="32"/>
      <c r="F29" s="32"/>
      <c r="G29" s="32"/>
      <c r="H29" s="32"/>
      <c r="I29" s="32"/>
      <c r="J29" s="32"/>
      <c r="K29" s="32"/>
      <c r="L29" s="32"/>
      <c r="M29" s="195">
        <f>N101</f>
        <v>0</v>
      </c>
      <c r="N29" s="225"/>
      <c r="O29" s="225"/>
      <c r="P29" s="225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05" t="s">
        <v>35</v>
      </c>
      <c r="E31" s="32"/>
      <c r="F31" s="32"/>
      <c r="G31" s="32"/>
      <c r="H31" s="32"/>
      <c r="I31" s="32"/>
      <c r="J31" s="32"/>
      <c r="K31" s="32"/>
      <c r="L31" s="32"/>
      <c r="M31" s="236">
        <f>ROUND(M28+M29,2)</f>
        <v>0</v>
      </c>
      <c r="N31" s="225"/>
      <c r="O31" s="225"/>
      <c r="P31" s="225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36</v>
      </c>
      <c r="E33" s="38" t="s">
        <v>37</v>
      </c>
      <c r="F33" s="39">
        <v>0.2</v>
      </c>
      <c r="G33" s="106" t="s">
        <v>38</v>
      </c>
      <c r="H33" s="237">
        <f>ROUND((SUM(BE101:BE102)+SUM(BE121:BE241)), 2)</f>
        <v>0</v>
      </c>
      <c r="I33" s="225"/>
      <c r="J33" s="225"/>
      <c r="K33" s="32"/>
      <c r="L33" s="32"/>
      <c r="M33" s="237">
        <f>ROUND(ROUND((SUM(BE101:BE102)+SUM(BE121:BE241)), 2)*F33, 2)</f>
        <v>0</v>
      </c>
      <c r="N33" s="225"/>
      <c r="O33" s="225"/>
      <c r="P33" s="225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39</v>
      </c>
      <c r="F34" s="39">
        <v>0.2</v>
      </c>
      <c r="G34" s="106" t="s">
        <v>38</v>
      </c>
      <c r="H34" s="237">
        <f>ROUND((SUM(BF101:BF102)+SUM(BF121:BF241)), 2)</f>
        <v>0</v>
      </c>
      <c r="I34" s="225"/>
      <c r="J34" s="225"/>
      <c r="K34" s="32"/>
      <c r="L34" s="32"/>
      <c r="M34" s="237">
        <f>ROUND(ROUND((SUM(BF101:BF102)+SUM(BF121:BF241)), 2)*F34, 2)</f>
        <v>0</v>
      </c>
      <c r="N34" s="225"/>
      <c r="O34" s="225"/>
      <c r="P34" s="225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40</v>
      </c>
      <c r="F35" s="39">
        <v>0.2</v>
      </c>
      <c r="G35" s="106" t="s">
        <v>38</v>
      </c>
      <c r="H35" s="237">
        <f>ROUND((SUM(BG101:BG102)+SUM(BG121:BG241)), 2)</f>
        <v>0</v>
      </c>
      <c r="I35" s="225"/>
      <c r="J35" s="225"/>
      <c r="K35" s="32"/>
      <c r="L35" s="32"/>
      <c r="M35" s="237">
        <v>0</v>
      </c>
      <c r="N35" s="225"/>
      <c r="O35" s="225"/>
      <c r="P35" s="22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41</v>
      </c>
      <c r="F36" s="39">
        <v>0.2</v>
      </c>
      <c r="G36" s="106" t="s">
        <v>38</v>
      </c>
      <c r="H36" s="237">
        <f>ROUND((SUM(BH101:BH102)+SUM(BH121:BH241)), 2)</f>
        <v>0</v>
      </c>
      <c r="I36" s="225"/>
      <c r="J36" s="225"/>
      <c r="K36" s="32"/>
      <c r="L36" s="32"/>
      <c r="M36" s="237">
        <v>0</v>
      </c>
      <c r="N36" s="225"/>
      <c r="O36" s="225"/>
      <c r="P36" s="22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42</v>
      </c>
      <c r="F37" s="39">
        <v>0</v>
      </c>
      <c r="G37" s="106" t="s">
        <v>38</v>
      </c>
      <c r="H37" s="237">
        <f>ROUND((SUM(BI101:BI102)+SUM(BI121:BI241)), 2)</f>
        <v>0</v>
      </c>
      <c r="I37" s="225"/>
      <c r="J37" s="225"/>
      <c r="K37" s="32"/>
      <c r="L37" s="32"/>
      <c r="M37" s="237">
        <v>0</v>
      </c>
      <c r="N37" s="225"/>
      <c r="O37" s="225"/>
      <c r="P37" s="225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03"/>
      <c r="D39" s="107" t="s">
        <v>43</v>
      </c>
      <c r="E39" s="71"/>
      <c r="F39" s="71"/>
      <c r="G39" s="108" t="s">
        <v>44</v>
      </c>
      <c r="H39" s="109" t="s">
        <v>45</v>
      </c>
      <c r="I39" s="71"/>
      <c r="J39" s="71"/>
      <c r="K39" s="71"/>
      <c r="L39" s="238">
        <f>SUM(M31:M37)</f>
        <v>0</v>
      </c>
      <c r="M39" s="213"/>
      <c r="N39" s="213"/>
      <c r="O39" s="213"/>
      <c r="P39" s="215"/>
      <c r="Q39" s="103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2:18" x14ac:dyDescent="0.3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2:18" x14ac:dyDescent="0.3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18" x14ac:dyDescent="0.3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2:18" x14ac:dyDescent="0.3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2:18" x14ac:dyDescent="0.3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x14ac:dyDescent="0.3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2:18" x14ac:dyDescent="0.3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</row>
    <row r="50" spans="2:18" s="1" customFormat="1" ht="15" x14ac:dyDescent="0.3">
      <c r="B50" s="31"/>
      <c r="C50" s="32"/>
      <c r="D50" s="46" t="s">
        <v>46</v>
      </c>
      <c r="E50" s="47"/>
      <c r="F50" s="47"/>
      <c r="G50" s="47"/>
      <c r="H50" s="48"/>
      <c r="I50" s="32"/>
      <c r="J50" s="46" t="s">
        <v>47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21"/>
      <c r="C51" s="22"/>
      <c r="D51" s="49"/>
      <c r="E51" s="22"/>
      <c r="F51" s="22"/>
      <c r="G51" s="22"/>
      <c r="H51" s="50"/>
      <c r="I51" s="22"/>
      <c r="J51" s="49"/>
      <c r="K51" s="22"/>
      <c r="L51" s="22"/>
      <c r="M51" s="22"/>
      <c r="N51" s="22"/>
      <c r="O51" s="22"/>
      <c r="P51" s="50"/>
      <c r="Q51" s="22"/>
      <c r="R51" s="23"/>
    </row>
    <row r="52" spans="2:18" x14ac:dyDescent="0.3">
      <c r="B52" s="21"/>
      <c r="C52" s="22"/>
      <c r="D52" s="49"/>
      <c r="E52" s="22"/>
      <c r="F52" s="22"/>
      <c r="G52" s="22"/>
      <c r="H52" s="50"/>
      <c r="I52" s="22"/>
      <c r="J52" s="49"/>
      <c r="K52" s="22"/>
      <c r="L52" s="22"/>
      <c r="M52" s="22"/>
      <c r="N52" s="22"/>
      <c r="O52" s="22"/>
      <c r="P52" s="50"/>
      <c r="Q52" s="22"/>
      <c r="R52" s="23"/>
    </row>
    <row r="53" spans="2:18" x14ac:dyDescent="0.3">
      <c r="B53" s="21"/>
      <c r="C53" s="22"/>
      <c r="D53" s="49"/>
      <c r="E53" s="22"/>
      <c r="F53" s="22"/>
      <c r="G53" s="22"/>
      <c r="H53" s="50"/>
      <c r="I53" s="22"/>
      <c r="J53" s="49"/>
      <c r="K53" s="22"/>
      <c r="L53" s="22"/>
      <c r="M53" s="22"/>
      <c r="N53" s="22"/>
      <c r="O53" s="22"/>
      <c r="P53" s="50"/>
      <c r="Q53" s="22"/>
      <c r="R53" s="23"/>
    </row>
    <row r="54" spans="2:18" x14ac:dyDescent="0.3">
      <c r="B54" s="21"/>
      <c r="C54" s="22"/>
      <c r="D54" s="49"/>
      <c r="E54" s="22"/>
      <c r="F54" s="22"/>
      <c r="G54" s="22"/>
      <c r="H54" s="50"/>
      <c r="I54" s="22"/>
      <c r="J54" s="49"/>
      <c r="K54" s="22"/>
      <c r="L54" s="22"/>
      <c r="M54" s="22"/>
      <c r="N54" s="22"/>
      <c r="O54" s="22"/>
      <c r="P54" s="50"/>
      <c r="Q54" s="22"/>
      <c r="R54" s="23"/>
    </row>
    <row r="55" spans="2:18" x14ac:dyDescent="0.3">
      <c r="B55" s="21"/>
      <c r="C55" s="22"/>
      <c r="D55" s="49"/>
      <c r="E55" s="22"/>
      <c r="F55" s="22"/>
      <c r="G55" s="22"/>
      <c r="H55" s="50"/>
      <c r="I55" s="22"/>
      <c r="J55" s="49"/>
      <c r="K55" s="22"/>
      <c r="L55" s="22"/>
      <c r="M55" s="22"/>
      <c r="N55" s="22"/>
      <c r="O55" s="22"/>
      <c r="P55" s="50"/>
      <c r="Q55" s="22"/>
      <c r="R55" s="23"/>
    </row>
    <row r="56" spans="2:18" x14ac:dyDescent="0.3">
      <c r="B56" s="21"/>
      <c r="C56" s="22"/>
      <c r="D56" s="49"/>
      <c r="E56" s="22"/>
      <c r="F56" s="22"/>
      <c r="G56" s="22"/>
      <c r="H56" s="50"/>
      <c r="I56" s="22"/>
      <c r="J56" s="49"/>
      <c r="K56" s="22"/>
      <c r="L56" s="22"/>
      <c r="M56" s="22"/>
      <c r="N56" s="22"/>
      <c r="O56" s="22"/>
      <c r="P56" s="50"/>
      <c r="Q56" s="22"/>
      <c r="R56" s="23"/>
    </row>
    <row r="57" spans="2:18" x14ac:dyDescent="0.3">
      <c r="B57" s="21"/>
      <c r="C57" s="22"/>
      <c r="D57" s="49"/>
      <c r="E57" s="22"/>
      <c r="F57" s="22"/>
      <c r="G57" s="22"/>
      <c r="H57" s="50"/>
      <c r="I57" s="22"/>
      <c r="J57" s="49"/>
      <c r="K57" s="22"/>
      <c r="L57" s="22"/>
      <c r="M57" s="22"/>
      <c r="N57" s="22"/>
      <c r="O57" s="22"/>
      <c r="P57" s="50"/>
      <c r="Q57" s="22"/>
      <c r="R57" s="23"/>
    </row>
    <row r="58" spans="2:18" x14ac:dyDescent="0.3">
      <c r="B58" s="21"/>
      <c r="C58" s="22"/>
      <c r="D58" s="49"/>
      <c r="E58" s="22"/>
      <c r="F58" s="22"/>
      <c r="G58" s="22"/>
      <c r="H58" s="50"/>
      <c r="I58" s="22"/>
      <c r="J58" s="49"/>
      <c r="K58" s="22"/>
      <c r="L58" s="22"/>
      <c r="M58" s="22"/>
      <c r="N58" s="22"/>
      <c r="O58" s="22"/>
      <c r="P58" s="50"/>
      <c r="Q58" s="22"/>
      <c r="R58" s="23"/>
    </row>
    <row r="59" spans="2:18" s="1" customFormat="1" ht="15" x14ac:dyDescent="0.3">
      <c r="B59" s="31"/>
      <c r="C59" s="32"/>
      <c r="D59" s="51" t="s">
        <v>48</v>
      </c>
      <c r="E59" s="52"/>
      <c r="F59" s="52"/>
      <c r="G59" s="53" t="s">
        <v>49</v>
      </c>
      <c r="H59" s="54"/>
      <c r="I59" s="32"/>
      <c r="J59" s="51" t="s">
        <v>48</v>
      </c>
      <c r="K59" s="52"/>
      <c r="L59" s="52"/>
      <c r="M59" s="52"/>
      <c r="N59" s="53" t="s">
        <v>49</v>
      </c>
      <c r="O59" s="52"/>
      <c r="P59" s="54"/>
      <c r="Q59" s="32"/>
      <c r="R59" s="33"/>
    </row>
    <row r="60" spans="2:18" x14ac:dyDescent="0.3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</row>
    <row r="61" spans="2:18" s="1" customFormat="1" ht="15" x14ac:dyDescent="0.3">
      <c r="B61" s="31"/>
      <c r="C61" s="32"/>
      <c r="D61" s="46" t="s">
        <v>50</v>
      </c>
      <c r="E61" s="47"/>
      <c r="F61" s="47"/>
      <c r="G61" s="47"/>
      <c r="H61" s="48"/>
      <c r="I61" s="32"/>
      <c r="J61" s="46" t="s">
        <v>51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21"/>
      <c r="C62" s="22"/>
      <c r="D62" s="49"/>
      <c r="E62" s="22"/>
      <c r="F62" s="22"/>
      <c r="G62" s="22"/>
      <c r="H62" s="50"/>
      <c r="I62" s="22"/>
      <c r="J62" s="49"/>
      <c r="K62" s="22"/>
      <c r="L62" s="22"/>
      <c r="M62" s="22"/>
      <c r="N62" s="22"/>
      <c r="O62" s="22"/>
      <c r="P62" s="50"/>
      <c r="Q62" s="22"/>
      <c r="R62" s="23"/>
    </row>
    <row r="63" spans="2:18" x14ac:dyDescent="0.3">
      <c r="B63" s="21"/>
      <c r="C63" s="22"/>
      <c r="D63" s="49"/>
      <c r="E63" s="22"/>
      <c r="F63" s="22"/>
      <c r="G63" s="22"/>
      <c r="H63" s="50"/>
      <c r="I63" s="22"/>
      <c r="J63" s="49"/>
      <c r="K63" s="22"/>
      <c r="L63" s="22"/>
      <c r="M63" s="22"/>
      <c r="N63" s="22"/>
      <c r="O63" s="22"/>
      <c r="P63" s="50"/>
      <c r="Q63" s="22"/>
      <c r="R63" s="23"/>
    </row>
    <row r="64" spans="2:18" x14ac:dyDescent="0.3">
      <c r="B64" s="21"/>
      <c r="C64" s="22"/>
      <c r="D64" s="49"/>
      <c r="E64" s="22"/>
      <c r="F64" s="22"/>
      <c r="G64" s="22"/>
      <c r="H64" s="50"/>
      <c r="I64" s="22"/>
      <c r="J64" s="49"/>
      <c r="K64" s="22"/>
      <c r="L64" s="22"/>
      <c r="M64" s="22"/>
      <c r="N64" s="22"/>
      <c r="O64" s="22"/>
      <c r="P64" s="50"/>
      <c r="Q64" s="22"/>
      <c r="R64" s="23"/>
    </row>
    <row r="65" spans="2:18" x14ac:dyDescent="0.3">
      <c r="B65" s="21"/>
      <c r="C65" s="22"/>
      <c r="D65" s="49"/>
      <c r="E65" s="22"/>
      <c r="F65" s="22"/>
      <c r="G65" s="22"/>
      <c r="H65" s="50"/>
      <c r="I65" s="22"/>
      <c r="J65" s="49"/>
      <c r="K65" s="22"/>
      <c r="L65" s="22"/>
      <c r="M65" s="22"/>
      <c r="N65" s="22"/>
      <c r="O65" s="22"/>
      <c r="P65" s="50"/>
      <c r="Q65" s="22"/>
      <c r="R65" s="23"/>
    </row>
    <row r="66" spans="2:18" x14ac:dyDescent="0.3">
      <c r="B66" s="21"/>
      <c r="C66" s="22"/>
      <c r="D66" s="49"/>
      <c r="E66" s="22"/>
      <c r="F66" s="22"/>
      <c r="G66" s="22"/>
      <c r="H66" s="50"/>
      <c r="I66" s="22"/>
      <c r="J66" s="49"/>
      <c r="K66" s="22"/>
      <c r="L66" s="22"/>
      <c r="M66" s="22"/>
      <c r="N66" s="22"/>
      <c r="O66" s="22"/>
      <c r="P66" s="50"/>
      <c r="Q66" s="22"/>
      <c r="R66" s="23"/>
    </row>
    <row r="67" spans="2:18" x14ac:dyDescent="0.3">
      <c r="B67" s="21"/>
      <c r="C67" s="22"/>
      <c r="D67" s="49"/>
      <c r="E67" s="22"/>
      <c r="F67" s="22"/>
      <c r="G67" s="22"/>
      <c r="H67" s="50"/>
      <c r="I67" s="22"/>
      <c r="J67" s="49"/>
      <c r="K67" s="22"/>
      <c r="L67" s="22"/>
      <c r="M67" s="22"/>
      <c r="N67" s="22"/>
      <c r="O67" s="22"/>
      <c r="P67" s="50"/>
      <c r="Q67" s="22"/>
      <c r="R67" s="23"/>
    </row>
    <row r="68" spans="2:18" x14ac:dyDescent="0.3">
      <c r="B68" s="21"/>
      <c r="C68" s="22"/>
      <c r="D68" s="49"/>
      <c r="E68" s="22"/>
      <c r="F68" s="22"/>
      <c r="G68" s="22"/>
      <c r="H68" s="50"/>
      <c r="I68" s="22"/>
      <c r="J68" s="49"/>
      <c r="K68" s="22"/>
      <c r="L68" s="22"/>
      <c r="M68" s="22"/>
      <c r="N68" s="22"/>
      <c r="O68" s="22"/>
      <c r="P68" s="50"/>
      <c r="Q68" s="22"/>
      <c r="R68" s="23"/>
    </row>
    <row r="69" spans="2:18" x14ac:dyDescent="0.3">
      <c r="B69" s="21"/>
      <c r="C69" s="22"/>
      <c r="D69" s="49"/>
      <c r="E69" s="22"/>
      <c r="F69" s="22"/>
      <c r="G69" s="22"/>
      <c r="H69" s="50"/>
      <c r="I69" s="22"/>
      <c r="J69" s="49"/>
      <c r="K69" s="22"/>
      <c r="L69" s="22"/>
      <c r="M69" s="22"/>
      <c r="N69" s="22"/>
      <c r="O69" s="22"/>
      <c r="P69" s="50"/>
      <c r="Q69" s="22"/>
      <c r="R69" s="23"/>
    </row>
    <row r="70" spans="2:18" s="1" customFormat="1" ht="15" x14ac:dyDescent="0.3">
      <c r="B70" s="31"/>
      <c r="C70" s="32"/>
      <c r="D70" s="51" t="s">
        <v>48</v>
      </c>
      <c r="E70" s="52"/>
      <c r="F70" s="52"/>
      <c r="G70" s="53" t="s">
        <v>49</v>
      </c>
      <c r="H70" s="54"/>
      <c r="I70" s="32"/>
      <c r="J70" s="51" t="s">
        <v>48</v>
      </c>
      <c r="K70" s="52"/>
      <c r="L70" s="52"/>
      <c r="M70" s="52"/>
      <c r="N70" s="53" t="s">
        <v>49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4" t="s">
        <v>103</v>
      </c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8" t="s">
        <v>13</v>
      </c>
      <c r="D78" s="32"/>
      <c r="E78" s="32"/>
      <c r="F78" s="234" t="str">
        <f>F6</f>
        <v>Zníženie energetickej náročnosti Administratívnej budovy, výrobnej haly pri administratíve, výrobného priestoru pre výro</v>
      </c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32"/>
      <c r="R78" s="33"/>
    </row>
    <row r="79" spans="2:18" ht="30" customHeight="1" x14ac:dyDescent="0.3">
      <c r="B79" s="21"/>
      <c r="C79" s="28" t="s">
        <v>100</v>
      </c>
      <c r="D79" s="22"/>
      <c r="E79" s="22"/>
      <c r="F79" s="234" t="s">
        <v>135</v>
      </c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22"/>
      <c r="R79" s="23"/>
    </row>
    <row r="80" spans="2:18" s="1" customFormat="1" ht="36.950000000000003" customHeight="1" x14ac:dyDescent="0.3">
      <c r="B80" s="31"/>
      <c r="C80" s="65" t="s">
        <v>136</v>
      </c>
      <c r="D80" s="32"/>
      <c r="E80" s="32"/>
      <c r="F80" s="228" t="str">
        <f>F8</f>
        <v>1. - Výmena otvorových konštrukcií</v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32"/>
      <c r="R80" s="33"/>
    </row>
    <row r="81" spans="2:47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8" customHeight="1" x14ac:dyDescent="0.3">
      <c r="B82" s="31"/>
      <c r="C82" s="28" t="s">
        <v>17</v>
      </c>
      <c r="D82" s="32"/>
      <c r="E82" s="32"/>
      <c r="F82" s="26" t="str">
        <f>F10</f>
        <v xml:space="preserve"> </v>
      </c>
      <c r="G82" s="32"/>
      <c r="H82" s="32"/>
      <c r="I82" s="32"/>
      <c r="J82" s="32"/>
      <c r="K82" s="28" t="s">
        <v>19</v>
      </c>
      <c r="L82" s="32"/>
      <c r="M82" s="235" t="str">
        <f>IF(O10="","",O10)</f>
        <v/>
      </c>
      <c r="N82" s="225"/>
      <c r="O82" s="225"/>
      <c r="P82" s="225"/>
      <c r="Q82" s="32"/>
      <c r="R82" s="33"/>
    </row>
    <row r="83" spans="2:47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47" s="1" customFormat="1" ht="15" x14ac:dyDescent="0.3">
      <c r="B84" s="31"/>
      <c r="C84" s="28" t="s">
        <v>20</v>
      </c>
      <c r="D84" s="32"/>
      <c r="E84" s="32"/>
      <c r="F84" s="26" t="str">
        <f>E13</f>
        <v>Jacko Blažej, Konečná 633, Ostrava-Mesto, ČR</v>
      </c>
      <c r="G84" s="32"/>
      <c r="H84" s="32"/>
      <c r="I84" s="32"/>
      <c r="J84" s="32"/>
      <c r="K84" s="28" t="s">
        <v>25</v>
      </c>
      <c r="L84" s="32"/>
      <c r="M84" s="205" t="str">
        <f>E19</f>
        <v>VIZUALDK projekt, s.r.o.</v>
      </c>
      <c r="N84" s="225"/>
      <c r="O84" s="225"/>
      <c r="P84" s="225"/>
      <c r="Q84" s="225"/>
      <c r="R84" s="33"/>
    </row>
    <row r="85" spans="2:47" s="1" customFormat="1" ht="14.45" customHeight="1" x14ac:dyDescent="0.3">
      <c r="B85" s="31"/>
      <c r="C85" s="28" t="s">
        <v>24</v>
      </c>
      <c r="D85" s="32"/>
      <c r="E85" s="32"/>
      <c r="F85" s="26" t="str">
        <f>IF(E16="","",E16)</f>
        <v xml:space="preserve"> </v>
      </c>
      <c r="G85" s="32"/>
      <c r="H85" s="32"/>
      <c r="I85" s="32"/>
      <c r="J85" s="32"/>
      <c r="K85" s="28" t="s">
        <v>31</v>
      </c>
      <c r="L85" s="32"/>
      <c r="M85" s="205" t="str">
        <f>E22</f>
        <v xml:space="preserve"> </v>
      </c>
      <c r="N85" s="225"/>
      <c r="O85" s="225"/>
      <c r="P85" s="225"/>
      <c r="Q85" s="225"/>
      <c r="R85" s="33"/>
    </row>
    <row r="86" spans="2:47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 x14ac:dyDescent="0.3">
      <c r="B87" s="31"/>
      <c r="C87" s="239" t="s">
        <v>104</v>
      </c>
      <c r="D87" s="240"/>
      <c r="E87" s="240"/>
      <c r="F87" s="240"/>
      <c r="G87" s="240"/>
      <c r="H87" s="103"/>
      <c r="I87" s="103"/>
      <c r="J87" s="103"/>
      <c r="K87" s="103"/>
      <c r="L87" s="103"/>
      <c r="M87" s="103"/>
      <c r="N87" s="239" t="s">
        <v>105</v>
      </c>
      <c r="O87" s="225"/>
      <c r="P87" s="225"/>
      <c r="Q87" s="225"/>
      <c r="R87" s="33"/>
    </row>
    <row r="88" spans="2:47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47" s="1" customFormat="1" ht="29.25" customHeight="1" x14ac:dyDescent="0.3">
      <c r="B89" s="31"/>
      <c r="C89" s="110" t="s">
        <v>106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221">
        <f>N121</f>
        <v>0</v>
      </c>
      <c r="O89" s="225"/>
      <c r="P89" s="225"/>
      <c r="Q89" s="225"/>
      <c r="R89" s="33"/>
      <c r="AU89" s="17" t="s">
        <v>107</v>
      </c>
    </row>
    <row r="90" spans="2:47" s="7" customFormat="1" ht="24.95" customHeight="1" x14ac:dyDescent="0.3">
      <c r="B90" s="111"/>
      <c r="C90" s="112"/>
      <c r="D90" s="113" t="s">
        <v>138</v>
      </c>
      <c r="E90" s="112"/>
      <c r="F90" s="112"/>
      <c r="G90" s="112"/>
      <c r="H90" s="112"/>
      <c r="I90" s="112"/>
      <c r="J90" s="112"/>
      <c r="K90" s="112"/>
      <c r="L90" s="112"/>
      <c r="M90" s="112"/>
      <c r="N90" s="241">
        <f>N122</f>
        <v>0</v>
      </c>
      <c r="O90" s="242"/>
      <c r="P90" s="242"/>
      <c r="Q90" s="242"/>
      <c r="R90" s="114"/>
    </row>
    <row r="91" spans="2:47" s="8" customFormat="1" ht="19.899999999999999" customHeight="1" x14ac:dyDescent="0.3">
      <c r="B91" s="115"/>
      <c r="C91" s="94"/>
      <c r="D91" s="116" t="s">
        <v>139</v>
      </c>
      <c r="E91" s="94"/>
      <c r="F91" s="94"/>
      <c r="G91" s="94"/>
      <c r="H91" s="94"/>
      <c r="I91" s="94"/>
      <c r="J91" s="94"/>
      <c r="K91" s="94"/>
      <c r="L91" s="94"/>
      <c r="M91" s="94"/>
      <c r="N91" s="224">
        <f>N123</f>
        <v>0</v>
      </c>
      <c r="O91" s="223"/>
      <c r="P91" s="223"/>
      <c r="Q91" s="223"/>
      <c r="R91" s="117"/>
    </row>
    <row r="92" spans="2:47" s="8" customFormat="1" ht="19.899999999999999" customHeight="1" x14ac:dyDescent="0.3">
      <c r="B92" s="115"/>
      <c r="C92" s="94"/>
      <c r="D92" s="116" t="s">
        <v>140</v>
      </c>
      <c r="E92" s="94"/>
      <c r="F92" s="94"/>
      <c r="G92" s="94"/>
      <c r="H92" s="94"/>
      <c r="I92" s="94"/>
      <c r="J92" s="94"/>
      <c r="K92" s="94"/>
      <c r="L92" s="94"/>
      <c r="M92" s="94"/>
      <c r="N92" s="224">
        <f>N149</f>
        <v>0</v>
      </c>
      <c r="O92" s="223"/>
      <c r="P92" s="223"/>
      <c r="Q92" s="223"/>
      <c r="R92" s="117"/>
    </row>
    <row r="93" spans="2:47" s="8" customFormat="1" ht="19.899999999999999" customHeight="1" x14ac:dyDescent="0.3">
      <c r="B93" s="115"/>
      <c r="C93" s="94"/>
      <c r="D93" s="116" t="s">
        <v>141</v>
      </c>
      <c r="E93" s="94"/>
      <c r="F93" s="94"/>
      <c r="G93" s="94"/>
      <c r="H93" s="94"/>
      <c r="I93" s="94"/>
      <c r="J93" s="94"/>
      <c r="K93" s="94"/>
      <c r="L93" s="94"/>
      <c r="M93" s="94"/>
      <c r="N93" s="224">
        <f>N174</f>
        <v>0</v>
      </c>
      <c r="O93" s="223"/>
      <c r="P93" s="223"/>
      <c r="Q93" s="223"/>
      <c r="R93" s="117"/>
    </row>
    <row r="94" spans="2:47" s="7" customFormat="1" ht="24.95" customHeight="1" x14ac:dyDescent="0.3">
      <c r="B94" s="111"/>
      <c r="C94" s="112"/>
      <c r="D94" s="113" t="s">
        <v>142</v>
      </c>
      <c r="E94" s="112"/>
      <c r="F94" s="112"/>
      <c r="G94" s="112"/>
      <c r="H94" s="112"/>
      <c r="I94" s="112"/>
      <c r="J94" s="112"/>
      <c r="K94" s="112"/>
      <c r="L94" s="112"/>
      <c r="M94" s="112"/>
      <c r="N94" s="241">
        <f>N176</f>
        <v>0</v>
      </c>
      <c r="O94" s="242"/>
      <c r="P94" s="242"/>
      <c r="Q94" s="242"/>
      <c r="R94" s="114"/>
    </row>
    <row r="95" spans="2:47" s="8" customFormat="1" ht="19.899999999999999" customHeight="1" x14ac:dyDescent="0.3">
      <c r="B95" s="115"/>
      <c r="C95" s="94"/>
      <c r="D95" s="116" t="s">
        <v>143</v>
      </c>
      <c r="E95" s="94"/>
      <c r="F95" s="94"/>
      <c r="G95" s="94"/>
      <c r="H95" s="94"/>
      <c r="I95" s="94"/>
      <c r="J95" s="94"/>
      <c r="K95" s="94"/>
      <c r="L95" s="94"/>
      <c r="M95" s="94"/>
      <c r="N95" s="224">
        <f>N177</f>
        <v>0</v>
      </c>
      <c r="O95" s="223"/>
      <c r="P95" s="223"/>
      <c r="Q95" s="223"/>
      <c r="R95" s="117"/>
    </row>
    <row r="96" spans="2:47" s="8" customFormat="1" ht="19.899999999999999" customHeight="1" x14ac:dyDescent="0.3">
      <c r="B96" s="115"/>
      <c r="C96" s="94"/>
      <c r="D96" s="116" t="s">
        <v>144</v>
      </c>
      <c r="E96" s="94"/>
      <c r="F96" s="94"/>
      <c r="G96" s="94"/>
      <c r="H96" s="94"/>
      <c r="I96" s="94"/>
      <c r="J96" s="94"/>
      <c r="K96" s="94"/>
      <c r="L96" s="94"/>
      <c r="M96" s="94"/>
      <c r="N96" s="224">
        <f>N192</f>
        <v>0</v>
      </c>
      <c r="O96" s="223"/>
      <c r="P96" s="223"/>
      <c r="Q96" s="223"/>
      <c r="R96" s="117"/>
    </row>
    <row r="97" spans="2:21" s="8" customFormat="1" ht="19.899999999999999" customHeight="1" x14ac:dyDescent="0.3">
      <c r="B97" s="115"/>
      <c r="C97" s="94"/>
      <c r="D97" s="116" t="s">
        <v>145</v>
      </c>
      <c r="E97" s="94"/>
      <c r="F97" s="94"/>
      <c r="G97" s="94"/>
      <c r="H97" s="94"/>
      <c r="I97" s="94"/>
      <c r="J97" s="94"/>
      <c r="K97" s="94"/>
      <c r="L97" s="94"/>
      <c r="M97" s="94"/>
      <c r="N97" s="224">
        <f>N223</f>
        <v>0</v>
      </c>
      <c r="O97" s="223"/>
      <c r="P97" s="223"/>
      <c r="Q97" s="223"/>
      <c r="R97" s="117"/>
    </row>
    <row r="98" spans="2:21" s="8" customFormat="1" ht="19.899999999999999" customHeight="1" x14ac:dyDescent="0.3">
      <c r="B98" s="115"/>
      <c r="C98" s="94"/>
      <c r="D98" s="116" t="s">
        <v>146</v>
      </c>
      <c r="E98" s="94"/>
      <c r="F98" s="94"/>
      <c r="G98" s="94"/>
      <c r="H98" s="94"/>
      <c r="I98" s="94"/>
      <c r="J98" s="94"/>
      <c r="K98" s="94"/>
      <c r="L98" s="94"/>
      <c r="M98" s="94"/>
      <c r="N98" s="224">
        <f>N228</f>
        <v>0</v>
      </c>
      <c r="O98" s="223"/>
      <c r="P98" s="223"/>
      <c r="Q98" s="223"/>
      <c r="R98" s="117"/>
    </row>
    <row r="99" spans="2:21" s="8" customFormat="1" ht="19.899999999999999" customHeight="1" x14ac:dyDescent="0.3">
      <c r="B99" s="115"/>
      <c r="C99" s="94"/>
      <c r="D99" s="116" t="s">
        <v>147</v>
      </c>
      <c r="E99" s="94"/>
      <c r="F99" s="94"/>
      <c r="G99" s="94"/>
      <c r="H99" s="94"/>
      <c r="I99" s="94"/>
      <c r="J99" s="94"/>
      <c r="K99" s="94"/>
      <c r="L99" s="94"/>
      <c r="M99" s="94"/>
      <c r="N99" s="224">
        <f>N235</f>
        <v>0</v>
      </c>
      <c r="O99" s="223"/>
      <c r="P99" s="223"/>
      <c r="Q99" s="223"/>
      <c r="R99" s="117"/>
    </row>
    <row r="100" spans="2:21" s="1" customFormat="1" ht="21.75" customHeight="1" x14ac:dyDescent="0.3"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3"/>
    </row>
    <row r="101" spans="2:21" s="1" customFormat="1" ht="29.25" customHeight="1" x14ac:dyDescent="0.3">
      <c r="B101" s="31"/>
      <c r="C101" s="110" t="s">
        <v>109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243">
        <v>0</v>
      </c>
      <c r="O101" s="225"/>
      <c r="P101" s="225"/>
      <c r="Q101" s="225"/>
      <c r="R101" s="33"/>
      <c r="T101" s="118"/>
      <c r="U101" s="119" t="s">
        <v>36</v>
      </c>
    </row>
    <row r="102" spans="2:21" s="1" customFormat="1" ht="18" customHeight="1" x14ac:dyDescent="0.3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21" s="1" customFormat="1" ht="29.25" customHeight="1" x14ac:dyDescent="0.3">
      <c r="B103" s="31"/>
      <c r="C103" s="102" t="s">
        <v>97</v>
      </c>
      <c r="D103" s="103"/>
      <c r="E103" s="103"/>
      <c r="F103" s="103"/>
      <c r="G103" s="103"/>
      <c r="H103" s="103"/>
      <c r="I103" s="103"/>
      <c r="J103" s="103"/>
      <c r="K103" s="103"/>
      <c r="L103" s="226">
        <f>ROUND(SUM(N89+N101),2)</f>
        <v>0</v>
      </c>
      <c r="M103" s="240"/>
      <c r="N103" s="240"/>
      <c r="O103" s="240"/>
      <c r="P103" s="240"/>
      <c r="Q103" s="240"/>
      <c r="R103" s="33"/>
    </row>
    <row r="104" spans="2:21" s="1" customFormat="1" ht="6.95" customHeight="1" x14ac:dyDescent="0.3"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7"/>
    </row>
    <row r="108" spans="2:21" s="1" customFormat="1" ht="6.95" customHeight="1" x14ac:dyDescent="0.3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09" spans="2:21" s="1" customFormat="1" ht="36.950000000000003" customHeight="1" x14ac:dyDescent="0.3">
      <c r="B109" s="31"/>
      <c r="C109" s="204" t="s">
        <v>110</v>
      </c>
      <c r="D109" s="225"/>
      <c r="E109" s="225"/>
      <c r="F109" s="225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33"/>
    </row>
    <row r="110" spans="2:21" s="1" customFormat="1" ht="6.95" customHeight="1" x14ac:dyDescent="0.3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21" s="1" customFormat="1" ht="30" customHeight="1" x14ac:dyDescent="0.3">
      <c r="B111" s="31"/>
      <c r="C111" s="28" t="s">
        <v>13</v>
      </c>
      <c r="D111" s="32"/>
      <c r="E111" s="32"/>
      <c r="F111" s="234" t="str">
        <f>F6</f>
        <v>Zníženie energetickej náročnosti Administratívnej budovy, výrobnej haly pri administratíve, výrobného priestoru pre výro</v>
      </c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32"/>
      <c r="R111" s="33"/>
    </row>
    <row r="112" spans="2:21" ht="30" customHeight="1" x14ac:dyDescent="0.3">
      <c r="B112" s="21"/>
      <c r="C112" s="28" t="s">
        <v>100</v>
      </c>
      <c r="D112" s="22"/>
      <c r="E112" s="22"/>
      <c r="F112" s="234" t="s">
        <v>135</v>
      </c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22"/>
      <c r="R112" s="23"/>
    </row>
    <row r="113" spans="2:65" s="1" customFormat="1" ht="36.950000000000003" customHeight="1" x14ac:dyDescent="0.3">
      <c r="B113" s="31"/>
      <c r="C113" s="65" t="s">
        <v>136</v>
      </c>
      <c r="D113" s="32"/>
      <c r="E113" s="32"/>
      <c r="F113" s="228" t="str">
        <f>F8</f>
        <v>1. - Výmena otvorových konštrukcií</v>
      </c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32"/>
      <c r="R113" s="33"/>
    </row>
    <row r="114" spans="2:65" s="1" customFormat="1" ht="6.95" customHeight="1" x14ac:dyDescent="0.3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1" customFormat="1" ht="18" customHeight="1" x14ac:dyDescent="0.3">
      <c r="B115" s="31"/>
      <c r="C115" s="28" t="s">
        <v>17</v>
      </c>
      <c r="D115" s="32"/>
      <c r="E115" s="32"/>
      <c r="F115" s="26" t="str">
        <f>F10</f>
        <v xml:space="preserve"> </v>
      </c>
      <c r="G115" s="32"/>
      <c r="H115" s="32"/>
      <c r="I115" s="32"/>
      <c r="J115" s="32"/>
      <c r="K115" s="28" t="s">
        <v>19</v>
      </c>
      <c r="L115" s="32"/>
      <c r="M115" s="235" t="str">
        <f>IF(O10="","",O10)</f>
        <v/>
      </c>
      <c r="N115" s="225"/>
      <c r="O115" s="225"/>
      <c r="P115" s="225"/>
      <c r="Q115" s="32"/>
      <c r="R115" s="33"/>
    </row>
    <row r="116" spans="2:65" s="1" customFormat="1" ht="6.95" customHeight="1" x14ac:dyDescent="0.3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5" s="1" customFormat="1" ht="15" x14ac:dyDescent="0.3">
      <c r="B117" s="31"/>
      <c r="C117" s="28" t="s">
        <v>20</v>
      </c>
      <c r="D117" s="32"/>
      <c r="E117" s="32"/>
      <c r="F117" s="26" t="str">
        <f>E13</f>
        <v>Jacko Blažej, Konečná 633, Ostrava-Mesto, ČR</v>
      </c>
      <c r="G117" s="32"/>
      <c r="H117" s="32"/>
      <c r="I117" s="32"/>
      <c r="J117" s="32"/>
      <c r="K117" s="28" t="s">
        <v>25</v>
      </c>
      <c r="L117" s="32"/>
      <c r="M117" s="205" t="str">
        <f>E19</f>
        <v>VIZUALDK projekt, s.r.o.</v>
      </c>
      <c r="N117" s="225"/>
      <c r="O117" s="225"/>
      <c r="P117" s="225"/>
      <c r="Q117" s="225"/>
      <c r="R117" s="33"/>
    </row>
    <row r="118" spans="2:65" s="1" customFormat="1" ht="14.45" customHeight="1" x14ac:dyDescent="0.3">
      <c r="B118" s="31"/>
      <c r="C118" s="28" t="s">
        <v>24</v>
      </c>
      <c r="D118" s="32"/>
      <c r="E118" s="32"/>
      <c r="F118" s="26" t="str">
        <f>IF(E16="","",E16)</f>
        <v xml:space="preserve"> </v>
      </c>
      <c r="G118" s="32"/>
      <c r="H118" s="32"/>
      <c r="I118" s="32"/>
      <c r="J118" s="32"/>
      <c r="K118" s="28" t="s">
        <v>31</v>
      </c>
      <c r="L118" s="32"/>
      <c r="M118" s="205" t="str">
        <f>E22</f>
        <v xml:space="preserve"> </v>
      </c>
      <c r="N118" s="225"/>
      <c r="O118" s="225"/>
      <c r="P118" s="225"/>
      <c r="Q118" s="225"/>
      <c r="R118" s="33"/>
    </row>
    <row r="119" spans="2:65" s="1" customFormat="1" ht="10.35" customHeight="1" x14ac:dyDescent="0.3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5" s="9" customFormat="1" ht="29.25" customHeight="1" x14ac:dyDescent="0.3">
      <c r="B120" s="120"/>
      <c r="C120" s="121" t="s">
        <v>111</v>
      </c>
      <c r="D120" s="122" t="s">
        <v>112</v>
      </c>
      <c r="E120" s="122" t="s">
        <v>54</v>
      </c>
      <c r="F120" s="244" t="s">
        <v>113</v>
      </c>
      <c r="G120" s="245"/>
      <c r="H120" s="245"/>
      <c r="I120" s="245"/>
      <c r="J120" s="122" t="s">
        <v>114</v>
      </c>
      <c r="K120" s="122" t="s">
        <v>115</v>
      </c>
      <c r="L120" s="246" t="s">
        <v>116</v>
      </c>
      <c r="M120" s="245"/>
      <c r="N120" s="244" t="s">
        <v>105</v>
      </c>
      <c r="O120" s="245"/>
      <c r="P120" s="245"/>
      <c r="Q120" s="247"/>
      <c r="R120" s="123"/>
      <c r="T120" s="72" t="s">
        <v>117</v>
      </c>
      <c r="U120" s="73" t="s">
        <v>36</v>
      </c>
      <c r="V120" s="73" t="s">
        <v>118</v>
      </c>
      <c r="W120" s="73" t="s">
        <v>119</v>
      </c>
      <c r="X120" s="73" t="s">
        <v>120</v>
      </c>
      <c r="Y120" s="73" t="s">
        <v>121</v>
      </c>
      <c r="Z120" s="73" t="s">
        <v>122</v>
      </c>
      <c r="AA120" s="74" t="s">
        <v>123</v>
      </c>
    </row>
    <row r="121" spans="2:65" s="1" customFormat="1" ht="29.25" customHeight="1" x14ac:dyDescent="0.35">
      <c r="B121" s="31"/>
      <c r="C121" s="76" t="s">
        <v>101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262">
        <f>BK121</f>
        <v>0</v>
      </c>
      <c r="O121" s="263"/>
      <c r="P121" s="263"/>
      <c r="Q121" s="263"/>
      <c r="R121" s="33"/>
      <c r="T121" s="75"/>
      <c r="U121" s="47"/>
      <c r="V121" s="47"/>
      <c r="W121" s="124">
        <f>W122+W176</f>
        <v>560.28252899999995</v>
      </c>
      <c r="X121" s="47"/>
      <c r="Y121" s="124">
        <f>Y122+Y176</f>
        <v>9.6039874599999973</v>
      </c>
      <c r="Z121" s="47"/>
      <c r="AA121" s="125">
        <f>AA122+AA176</f>
        <v>3.9974713999999998</v>
      </c>
      <c r="AT121" s="17" t="s">
        <v>71</v>
      </c>
      <c r="AU121" s="17" t="s">
        <v>107</v>
      </c>
      <c r="BK121" s="126">
        <f>BK122+BK176</f>
        <v>0</v>
      </c>
    </row>
    <row r="122" spans="2:65" s="10" customFormat="1" ht="37.35" customHeight="1" x14ac:dyDescent="0.35">
      <c r="B122" s="127"/>
      <c r="C122" s="128"/>
      <c r="D122" s="129" t="s">
        <v>138</v>
      </c>
      <c r="E122" s="129"/>
      <c r="F122" s="129"/>
      <c r="G122" s="129"/>
      <c r="H122" s="129"/>
      <c r="I122" s="129"/>
      <c r="J122" s="129"/>
      <c r="K122" s="129"/>
      <c r="L122" s="129"/>
      <c r="M122" s="129"/>
      <c r="N122" s="264">
        <f>BK122</f>
        <v>0</v>
      </c>
      <c r="O122" s="265"/>
      <c r="P122" s="265"/>
      <c r="Q122" s="265"/>
      <c r="R122" s="130"/>
      <c r="T122" s="131"/>
      <c r="U122" s="128"/>
      <c r="V122" s="128"/>
      <c r="W122" s="132">
        <f>W123+W149+W174</f>
        <v>219.58800299999999</v>
      </c>
      <c r="X122" s="128"/>
      <c r="Y122" s="132">
        <f>Y123+Y149+Y174</f>
        <v>2.0844103999999999</v>
      </c>
      <c r="Z122" s="128"/>
      <c r="AA122" s="133">
        <f>AA123+AA149+AA174</f>
        <v>2.8924339999999997</v>
      </c>
      <c r="AR122" s="134" t="s">
        <v>77</v>
      </c>
      <c r="AT122" s="135" t="s">
        <v>71</v>
      </c>
      <c r="AU122" s="135" t="s">
        <v>72</v>
      </c>
      <c r="AY122" s="134" t="s">
        <v>125</v>
      </c>
      <c r="BK122" s="136">
        <f>BK123+BK149+BK174</f>
        <v>0</v>
      </c>
    </row>
    <row r="123" spans="2:65" s="10" customFormat="1" ht="19.899999999999999" customHeight="1" x14ac:dyDescent="0.3">
      <c r="B123" s="127"/>
      <c r="C123" s="128"/>
      <c r="D123" s="164" t="s">
        <v>139</v>
      </c>
      <c r="E123" s="164"/>
      <c r="F123" s="164"/>
      <c r="G123" s="164"/>
      <c r="H123" s="164"/>
      <c r="I123" s="164"/>
      <c r="J123" s="164"/>
      <c r="K123" s="164"/>
      <c r="L123" s="164"/>
      <c r="M123" s="164"/>
      <c r="N123" s="266">
        <f>BK123</f>
        <v>0</v>
      </c>
      <c r="O123" s="267"/>
      <c r="P123" s="267"/>
      <c r="Q123" s="267"/>
      <c r="R123" s="130"/>
      <c r="T123" s="131"/>
      <c r="U123" s="128"/>
      <c r="V123" s="128"/>
      <c r="W123" s="132">
        <f>SUM(W124:W148)</f>
        <v>58.399920000000002</v>
      </c>
      <c r="X123" s="128"/>
      <c r="Y123" s="132">
        <f>SUM(Y124:Y148)</f>
        <v>2.0844103999999999</v>
      </c>
      <c r="Z123" s="128"/>
      <c r="AA123" s="133">
        <f>SUM(AA124:AA148)</f>
        <v>0</v>
      </c>
      <c r="AR123" s="134" t="s">
        <v>77</v>
      </c>
      <c r="AT123" s="135" t="s">
        <v>71</v>
      </c>
      <c r="AU123" s="135" t="s">
        <v>77</v>
      </c>
      <c r="AY123" s="134" t="s">
        <v>125</v>
      </c>
      <c r="BK123" s="136">
        <f>SUM(BK124:BK148)</f>
        <v>0</v>
      </c>
    </row>
    <row r="124" spans="2:65" s="1" customFormat="1" ht="22.5" customHeight="1" x14ac:dyDescent="0.3">
      <c r="B124" s="137"/>
      <c r="C124" s="138" t="s">
        <v>77</v>
      </c>
      <c r="D124" s="138" t="s">
        <v>126</v>
      </c>
      <c r="E124" s="139" t="s">
        <v>148</v>
      </c>
      <c r="F124" s="248" t="s">
        <v>149</v>
      </c>
      <c r="G124" s="249"/>
      <c r="H124" s="249"/>
      <c r="I124" s="249"/>
      <c r="J124" s="140" t="s">
        <v>150</v>
      </c>
      <c r="K124" s="141">
        <v>113.84</v>
      </c>
      <c r="L124" s="250">
        <v>0</v>
      </c>
      <c r="M124" s="249"/>
      <c r="N124" s="250">
        <f>ROUND(L124*K124,3)</f>
        <v>0</v>
      </c>
      <c r="O124" s="249"/>
      <c r="P124" s="249"/>
      <c r="Q124" s="249"/>
      <c r="R124" s="142"/>
      <c r="T124" s="143" t="s">
        <v>3</v>
      </c>
      <c r="U124" s="40" t="s">
        <v>39</v>
      </c>
      <c r="V124" s="144">
        <v>5.1999999999999998E-2</v>
      </c>
      <c r="W124" s="144">
        <f>V124*K124</f>
        <v>5.9196799999999996</v>
      </c>
      <c r="X124" s="144">
        <v>4.2000000000000002E-4</v>
      </c>
      <c r="Y124" s="144">
        <f>X124*K124</f>
        <v>4.7812800000000003E-2</v>
      </c>
      <c r="Z124" s="144">
        <v>0</v>
      </c>
      <c r="AA124" s="145">
        <f>Z124*K124</f>
        <v>0</v>
      </c>
      <c r="AR124" s="17" t="s">
        <v>124</v>
      </c>
      <c r="AT124" s="17" t="s">
        <v>126</v>
      </c>
      <c r="AU124" s="17" t="s">
        <v>83</v>
      </c>
      <c r="AY124" s="17" t="s">
        <v>125</v>
      </c>
      <c r="BE124" s="146">
        <f>IF(U124="základná",N124,0)</f>
        <v>0</v>
      </c>
      <c r="BF124" s="146">
        <f>IF(U124="znížená",N124,0)</f>
        <v>0</v>
      </c>
      <c r="BG124" s="146">
        <f>IF(U124="zákl. prenesená",N124,0)</f>
        <v>0</v>
      </c>
      <c r="BH124" s="146">
        <f>IF(U124="zníž. prenesená",N124,0)</f>
        <v>0</v>
      </c>
      <c r="BI124" s="146">
        <f>IF(U124="nulová",N124,0)</f>
        <v>0</v>
      </c>
      <c r="BJ124" s="17" t="s">
        <v>83</v>
      </c>
      <c r="BK124" s="147">
        <f>ROUND(L124*K124,3)</f>
        <v>0</v>
      </c>
      <c r="BL124" s="17" t="s">
        <v>124</v>
      </c>
      <c r="BM124" s="17" t="s">
        <v>151</v>
      </c>
    </row>
    <row r="125" spans="2:65" s="13" customFormat="1" ht="22.5" customHeight="1" x14ac:dyDescent="0.3">
      <c r="B125" s="168"/>
      <c r="C125" s="169"/>
      <c r="D125" s="169"/>
      <c r="E125" s="170" t="s">
        <v>3</v>
      </c>
      <c r="F125" s="251" t="s">
        <v>152</v>
      </c>
      <c r="G125" s="252"/>
      <c r="H125" s="252"/>
      <c r="I125" s="252"/>
      <c r="J125" s="169"/>
      <c r="K125" s="171" t="s">
        <v>3</v>
      </c>
      <c r="L125" s="169"/>
      <c r="M125" s="169"/>
      <c r="N125" s="169"/>
      <c r="O125" s="169"/>
      <c r="P125" s="169"/>
      <c r="Q125" s="169"/>
      <c r="R125" s="172"/>
      <c r="T125" s="173"/>
      <c r="U125" s="169"/>
      <c r="V125" s="169"/>
      <c r="W125" s="169"/>
      <c r="X125" s="169"/>
      <c r="Y125" s="169"/>
      <c r="Z125" s="169"/>
      <c r="AA125" s="174"/>
      <c r="AT125" s="175" t="s">
        <v>131</v>
      </c>
      <c r="AU125" s="175" t="s">
        <v>83</v>
      </c>
      <c r="AV125" s="13" t="s">
        <v>77</v>
      </c>
      <c r="AW125" s="13" t="s">
        <v>29</v>
      </c>
      <c r="AX125" s="13" t="s">
        <v>72</v>
      </c>
      <c r="AY125" s="175" t="s">
        <v>125</v>
      </c>
    </row>
    <row r="126" spans="2:65" s="11" customFormat="1" ht="22.5" customHeight="1" x14ac:dyDescent="0.3">
      <c r="B126" s="148"/>
      <c r="C126" s="149"/>
      <c r="D126" s="149"/>
      <c r="E126" s="150" t="s">
        <v>3</v>
      </c>
      <c r="F126" s="253" t="s">
        <v>153</v>
      </c>
      <c r="G126" s="254"/>
      <c r="H126" s="254"/>
      <c r="I126" s="254"/>
      <c r="J126" s="149"/>
      <c r="K126" s="151">
        <v>2.3639999999999999</v>
      </c>
      <c r="L126" s="149"/>
      <c r="M126" s="149"/>
      <c r="N126" s="149"/>
      <c r="O126" s="149"/>
      <c r="P126" s="149"/>
      <c r="Q126" s="149"/>
      <c r="R126" s="152"/>
      <c r="T126" s="153"/>
      <c r="U126" s="149"/>
      <c r="V126" s="149"/>
      <c r="W126" s="149"/>
      <c r="X126" s="149"/>
      <c r="Y126" s="149"/>
      <c r="Z126" s="149"/>
      <c r="AA126" s="154"/>
      <c r="AT126" s="155" t="s">
        <v>131</v>
      </c>
      <c r="AU126" s="155" t="s">
        <v>83</v>
      </c>
      <c r="AV126" s="11" t="s">
        <v>83</v>
      </c>
      <c r="AW126" s="11" t="s">
        <v>29</v>
      </c>
      <c r="AX126" s="11" t="s">
        <v>72</v>
      </c>
      <c r="AY126" s="155" t="s">
        <v>125</v>
      </c>
    </row>
    <row r="127" spans="2:65" s="11" customFormat="1" ht="22.5" customHeight="1" x14ac:dyDescent="0.3">
      <c r="B127" s="148"/>
      <c r="C127" s="149"/>
      <c r="D127" s="149"/>
      <c r="E127" s="150" t="s">
        <v>3</v>
      </c>
      <c r="F127" s="253" t="s">
        <v>154</v>
      </c>
      <c r="G127" s="254"/>
      <c r="H127" s="254"/>
      <c r="I127" s="254"/>
      <c r="J127" s="149"/>
      <c r="K127" s="151">
        <v>2.6240000000000001</v>
      </c>
      <c r="L127" s="149"/>
      <c r="M127" s="149"/>
      <c r="N127" s="149"/>
      <c r="O127" s="149"/>
      <c r="P127" s="149"/>
      <c r="Q127" s="149"/>
      <c r="R127" s="152"/>
      <c r="T127" s="153"/>
      <c r="U127" s="149"/>
      <c r="V127" s="149"/>
      <c r="W127" s="149"/>
      <c r="X127" s="149"/>
      <c r="Y127" s="149"/>
      <c r="Z127" s="149"/>
      <c r="AA127" s="154"/>
      <c r="AT127" s="155" t="s">
        <v>131</v>
      </c>
      <c r="AU127" s="155" t="s">
        <v>83</v>
      </c>
      <c r="AV127" s="11" t="s">
        <v>83</v>
      </c>
      <c r="AW127" s="11" t="s">
        <v>29</v>
      </c>
      <c r="AX127" s="11" t="s">
        <v>72</v>
      </c>
      <c r="AY127" s="155" t="s">
        <v>125</v>
      </c>
    </row>
    <row r="128" spans="2:65" s="11" customFormat="1" ht="22.5" customHeight="1" x14ac:dyDescent="0.3">
      <c r="B128" s="148"/>
      <c r="C128" s="149"/>
      <c r="D128" s="149"/>
      <c r="E128" s="150" t="s">
        <v>3</v>
      </c>
      <c r="F128" s="253" t="s">
        <v>155</v>
      </c>
      <c r="G128" s="254"/>
      <c r="H128" s="254"/>
      <c r="I128" s="254"/>
      <c r="J128" s="149"/>
      <c r="K128" s="151">
        <v>1.696</v>
      </c>
      <c r="L128" s="149"/>
      <c r="M128" s="149"/>
      <c r="N128" s="149"/>
      <c r="O128" s="149"/>
      <c r="P128" s="149"/>
      <c r="Q128" s="149"/>
      <c r="R128" s="152"/>
      <c r="T128" s="153"/>
      <c r="U128" s="149"/>
      <c r="V128" s="149"/>
      <c r="W128" s="149"/>
      <c r="X128" s="149"/>
      <c r="Y128" s="149"/>
      <c r="Z128" s="149"/>
      <c r="AA128" s="154"/>
      <c r="AT128" s="155" t="s">
        <v>131</v>
      </c>
      <c r="AU128" s="155" t="s">
        <v>83</v>
      </c>
      <c r="AV128" s="11" t="s">
        <v>83</v>
      </c>
      <c r="AW128" s="11" t="s">
        <v>29</v>
      </c>
      <c r="AX128" s="11" t="s">
        <v>72</v>
      </c>
      <c r="AY128" s="155" t="s">
        <v>125</v>
      </c>
    </row>
    <row r="129" spans="2:65" s="11" customFormat="1" ht="22.5" customHeight="1" x14ac:dyDescent="0.3">
      <c r="B129" s="148"/>
      <c r="C129" s="149"/>
      <c r="D129" s="149"/>
      <c r="E129" s="150" t="s">
        <v>3</v>
      </c>
      <c r="F129" s="253" t="s">
        <v>156</v>
      </c>
      <c r="G129" s="254"/>
      <c r="H129" s="254"/>
      <c r="I129" s="254"/>
      <c r="J129" s="149"/>
      <c r="K129" s="151">
        <v>4.92</v>
      </c>
      <c r="L129" s="149"/>
      <c r="M129" s="149"/>
      <c r="N129" s="149"/>
      <c r="O129" s="149"/>
      <c r="P129" s="149"/>
      <c r="Q129" s="149"/>
      <c r="R129" s="152"/>
      <c r="T129" s="153"/>
      <c r="U129" s="149"/>
      <c r="V129" s="149"/>
      <c r="W129" s="149"/>
      <c r="X129" s="149"/>
      <c r="Y129" s="149"/>
      <c r="Z129" s="149"/>
      <c r="AA129" s="154"/>
      <c r="AT129" s="155" t="s">
        <v>131</v>
      </c>
      <c r="AU129" s="155" t="s">
        <v>83</v>
      </c>
      <c r="AV129" s="11" t="s">
        <v>83</v>
      </c>
      <c r="AW129" s="11" t="s">
        <v>29</v>
      </c>
      <c r="AX129" s="11" t="s">
        <v>72</v>
      </c>
      <c r="AY129" s="155" t="s">
        <v>125</v>
      </c>
    </row>
    <row r="130" spans="2:65" s="11" customFormat="1" ht="22.5" customHeight="1" x14ac:dyDescent="0.3">
      <c r="B130" s="148"/>
      <c r="C130" s="149"/>
      <c r="D130" s="149"/>
      <c r="E130" s="150" t="s">
        <v>3</v>
      </c>
      <c r="F130" s="253" t="s">
        <v>157</v>
      </c>
      <c r="G130" s="254"/>
      <c r="H130" s="254"/>
      <c r="I130" s="254"/>
      <c r="J130" s="149"/>
      <c r="K130" s="151">
        <v>59.4</v>
      </c>
      <c r="L130" s="149"/>
      <c r="M130" s="149"/>
      <c r="N130" s="149"/>
      <c r="O130" s="149"/>
      <c r="P130" s="149"/>
      <c r="Q130" s="149"/>
      <c r="R130" s="152"/>
      <c r="T130" s="153"/>
      <c r="U130" s="149"/>
      <c r="V130" s="149"/>
      <c r="W130" s="149"/>
      <c r="X130" s="149"/>
      <c r="Y130" s="149"/>
      <c r="Z130" s="149"/>
      <c r="AA130" s="154"/>
      <c r="AT130" s="155" t="s">
        <v>131</v>
      </c>
      <c r="AU130" s="155" t="s">
        <v>83</v>
      </c>
      <c r="AV130" s="11" t="s">
        <v>83</v>
      </c>
      <c r="AW130" s="11" t="s">
        <v>29</v>
      </c>
      <c r="AX130" s="11" t="s">
        <v>72</v>
      </c>
      <c r="AY130" s="155" t="s">
        <v>125</v>
      </c>
    </row>
    <row r="131" spans="2:65" s="11" customFormat="1" ht="22.5" customHeight="1" x14ac:dyDescent="0.3">
      <c r="B131" s="148"/>
      <c r="C131" s="149"/>
      <c r="D131" s="149"/>
      <c r="E131" s="150" t="s">
        <v>3</v>
      </c>
      <c r="F131" s="253" t="s">
        <v>158</v>
      </c>
      <c r="G131" s="254"/>
      <c r="H131" s="254"/>
      <c r="I131" s="254"/>
      <c r="J131" s="149"/>
      <c r="K131" s="151">
        <v>25.928999999999998</v>
      </c>
      <c r="L131" s="149"/>
      <c r="M131" s="149"/>
      <c r="N131" s="149"/>
      <c r="O131" s="149"/>
      <c r="P131" s="149"/>
      <c r="Q131" s="149"/>
      <c r="R131" s="152"/>
      <c r="T131" s="153"/>
      <c r="U131" s="149"/>
      <c r="V131" s="149"/>
      <c r="W131" s="149"/>
      <c r="X131" s="149"/>
      <c r="Y131" s="149"/>
      <c r="Z131" s="149"/>
      <c r="AA131" s="154"/>
      <c r="AT131" s="155" t="s">
        <v>131</v>
      </c>
      <c r="AU131" s="155" t="s">
        <v>83</v>
      </c>
      <c r="AV131" s="11" t="s">
        <v>83</v>
      </c>
      <c r="AW131" s="11" t="s">
        <v>29</v>
      </c>
      <c r="AX131" s="11" t="s">
        <v>72</v>
      </c>
      <c r="AY131" s="155" t="s">
        <v>125</v>
      </c>
    </row>
    <row r="132" spans="2:65" s="11" customFormat="1" ht="22.5" customHeight="1" x14ac:dyDescent="0.3">
      <c r="B132" s="148"/>
      <c r="C132" s="149"/>
      <c r="D132" s="149"/>
      <c r="E132" s="150" t="s">
        <v>3</v>
      </c>
      <c r="F132" s="253" t="s">
        <v>159</v>
      </c>
      <c r="G132" s="254"/>
      <c r="H132" s="254"/>
      <c r="I132" s="254"/>
      <c r="J132" s="149"/>
      <c r="K132" s="151">
        <v>1.96</v>
      </c>
      <c r="L132" s="149"/>
      <c r="M132" s="149"/>
      <c r="N132" s="149"/>
      <c r="O132" s="149"/>
      <c r="P132" s="149"/>
      <c r="Q132" s="149"/>
      <c r="R132" s="152"/>
      <c r="T132" s="153"/>
      <c r="U132" s="149"/>
      <c r="V132" s="149"/>
      <c r="W132" s="149"/>
      <c r="X132" s="149"/>
      <c r="Y132" s="149"/>
      <c r="Z132" s="149"/>
      <c r="AA132" s="154"/>
      <c r="AT132" s="155" t="s">
        <v>131</v>
      </c>
      <c r="AU132" s="155" t="s">
        <v>83</v>
      </c>
      <c r="AV132" s="11" t="s">
        <v>83</v>
      </c>
      <c r="AW132" s="11" t="s">
        <v>29</v>
      </c>
      <c r="AX132" s="11" t="s">
        <v>72</v>
      </c>
      <c r="AY132" s="155" t="s">
        <v>125</v>
      </c>
    </row>
    <row r="133" spans="2:65" s="11" customFormat="1" ht="22.5" customHeight="1" x14ac:dyDescent="0.3">
      <c r="B133" s="148"/>
      <c r="C133" s="149"/>
      <c r="D133" s="149"/>
      <c r="E133" s="150" t="s">
        <v>3</v>
      </c>
      <c r="F133" s="253" t="s">
        <v>160</v>
      </c>
      <c r="G133" s="254"/>
      <c r="H133" s="254"/>
      <c r="I133" s="254"/>
      <c r="J133" s="149"/>
      <c r="K133" s="151">
        <v>0.78</v>
      </c>
      <c r="L133" s="149"/>
      <c r="M133" s="149"/>
      <c r="N133" s="149"/>
      <c r="O133" s="149"/>
      <c r="P133" s="149"/>
      <c r="Q133" s="149"/>
      <c r="R133" s="152"/>
      <c r="T133" s="153"/>
      <c r="U133" s="149"/>
      <c r="V133" s="149"/>
      <c r="W133" s="149"/>
      <c r="X133" s="149"/>
      <c r="Y133" s="149"/>
      <c r="Z133" s="149"/>
      <c r="AA133" s="154"/>
      <c r="AT133" s="155" t="s">
        <v>131</v>
      </c>
      <c r="AU133" s="155" t="s">
        <v>83</v>
      </c>
      <c r="AV133" s="11" t="s">
        <v>83</v>
      </c>
      <c r="AW133" s="11" t="s">
        <v>29</v>
      </c>
      <c r="AX133" s="11" t="s">
        <v>72</v>
      </c>
      <c r="AY133" s="155" t="s">
        <v>125</v>
      </c>
    </row>
    <row r="134" spans="2:65" s="11" customFormat="1" ht="22.5" customHeight="1" x14ac:dyDescent="0.3">
      <c r="B134" s="148"/>
      <c r="C134" s="149"/>
      <c r="D134" s="149"/>
      <c r="E134" s="150" t="s">
        <v>3</v>
      </c>
      <c r="F134" s="253" t="s">
        <v>161</v>
      </c>
      <c r="G134" s="254"/>
      <c r="H134" s="254"/>
      <c r="I134" s="254"/>
      <c r="J134" s="149"/>
      <c r="K134" s="151">
        <v>2.7160000000000002</v>
      </c>
      <c r="L134" s="149"/>
      <c r="M134" s="149"/>
      <c r="N134" s="149"/>
      <c r="O134" s="149"/>
      <c r="P134" s="149"/>
      <c r="Q134" s="149"/>
      <c r="R134" s="152"/>
      <c r="T134" s="153"/>
      <c r="U134" s="149"/>
      <c r="V134" s="149"/>
      <c r="W134" s="149"/>
      <c r="X134" s="149"/>
      <c r="Y134" s="149"/>
      <c r="Z134" s="149"/>
      <c r="AA134" s="154"/>
      <c r="AT134" s="155" t="s">
        <v>131</v>
      </c>
      <c r="AU134" s="155" t="s">
        <v>83</v>
      </c>
      <c r="AV134" s="11" t="s">
        <v>83</v>
      </c>
      <c r="AW134" s="11" t="s">
        <v>29</v>
      </c>
      <c r="AX134" s="11" t="s">
        <v>72</v>
      </c>
      <c r="AY134" s="155" t="s">
        <v>125</v>
      </c>
    </row>
    <row r="135" spans="2:65" s="11" customFormat="1" ht="22.5" customHeight="1" x14ac:dyDescent="0.3">
      <c r="B135" s="148"/>
      <c r="C135" s="149"/>
      <c r="D135" s="149"/>
      <c r="E135" s="150" t="s">
        <v>3</v>
      </c>
      <c r="F135" s="253" t="s">
        <v>162</v>
      </c>
      <c r="G135" s="254"/>
      <c r="H135" s="254"/>
      <c r="I135" s="254"/>
      <c r="J135" s="149"/>
      <c r="K135" s="151">
        <v>3.008</v>
      </c>
      <c r="L135" s="149"/>
      <c r="M135" s="149"/>
      <c r="N135" s="149"/>
      <c r="O135" s="149"/>
      <c r="P135" s="149"/>
      <c r="Q135" s="149"/>
      <c r="R135" s="152"/>
      <c r="T135" s="153"/>
      <c r="U135" s="149"/>
      <c r="V135" s="149"/>
      <c r="W135" s="149"/>
      <c r="X135" s="149"/>
      <c r="Y135" s="149"/>
      <c r="Z135" s="149"/>
      <c r="AA135" s="154"/>
      <c r="AT135" s="155" t="s">
        <v>131</v>
      </c>
      <c r="AU135" s="155" t="s">
        <v>83</v>
      </c>
      <c r="AV135" s="11" t="s">
        <v>83</v>
      </c>
      <c r="AW135" s="11" t="s">
        <v>29</v>
      </c>
      <c r="AX135" s="11" t="s">
        <v>72</v>
      </c>
      <c r="AY135" s="155" t="s">
        <v>125</v>
      </c>
    </row>
    <row r="136" spans="2:65" s="11" customFormat="1" ht="22.5" customHeight="1" x14ac:dyDescent="0.3">
      <c r="B136" s="148"/>
      <c r="C136" s="149"/>
      <c r="D136" s="149"/>
      <c r="E136" s="150" t="s">
        <v>3</v>
      </c>
      <c r="F136" s="253" t="s">
        <v>163</v>
      </c>
      <c r="G136" s="254"/>
      <c r="H136" s="254"/>
      <c r="I136" s="254"/>
      <c r="J136" s="149"/>
      <c r="K136" s="151">
        <v>2.9860000000000002</v>
      </c>
      <c r="L136" s="149"/>
      <c r="M136" s="149"/>
      <c r="N136" s="149"/>
      <c r="O136" s="149"/>
      <c r="P136" s="149"/>
      <c r="Q136" s="149"/>
      <c r="R136" s="152"/>
      <c r="T136" s="153"/>
      <c r="U136" s="149"/>
      <c r="V136" s="149"/>
      <c r="W136" s="149"/>
      <c r="X136" s="149"/>
      <c r="Y136" s="149"/>
      <c r="Z136" s="149"/>
      <c r="AA136" s="154"/>
      <c r="AT136" s="155" t="s">
        <v>131</v>
      </c>
      <c r="AU136" s="155" t="s">
        <v>83</v>
      </c>
      <c r="AV136" s="11" t="s">
        <v>83</v>
      </c>
      <c r="AW136" s="11" t="s">
        <v>29</v>
      </c>
      <c r="AX136" s="11" t="s">
        <v>72</v>
      </c>
      <c r="AY136" s="155" t="s">
        <v>125</v>
      </c>
    </row>
    <row r="137" spans="2:65" s="11" customFormat="1" ht="22.5" customHeight="1" x14ac:dyDescent="0.3">
      <c r="B137" s="148"/>
      <c r="C137" s="149"/>
      <c r="D137" s="149"/>
      <c r="E137" s="150" t="s">
        <v>3</v>
      </c>
      <c r="F137" s="253" t="s">
        <v>164</v>
      </c>
      <c r="G137" s="254"/>
      <c r="H137" s="254"/>
      <c r="I137" s="254"/>
      <c r="J137" s="149"/>
      <c r="K137" s="151">
        <v>2.9790000000000001</v>
      </c>
      <c r="L137" s="149"/>
      <c r="M137" s="149"/>
      <c r="N137" s="149"/>
      <c r="O137" s="149"/>
      <c r="P137" s="149"/>
      <c r="Q137" s="149"/>
      <c r="R137" s="152"/>
      <c r="T137" s="153"/>
      <c r="U137" s="149"/>
      <c r="V137" s="149"/>
      <c r="W137" s="149"/>
      <c r="X137" s="149"/>
      <c r="Y137" s="149"/>
      <c r="Z137" s="149"/>
      <c r="AA137" s="154"/>
      <c r="AT137" s="155" t="s">
        <v>131</v>
      </c>
      <c r="AU137" s="155" t="s">
        <v>83</v>
      </c>
      <c r="AV137" s="11" t="s">
        <v>83</v>
      </c>
      <c r="AW137" s="11" t="s">
        <v>29</v>
      </c>
      <c r="AX137" s="11" t="s">
        <v>72</v>
      </c>
      <c r="AY137" s="155" t="s">
        <v>125</v>
      </c>
    </row>
    <row r="138" spans="2:65" s="11" customFormat="1" ht="22.5" customHeight="1" x14ac:dyDescent="0.3">
      <c r="B138" s="148"/>
      <c r="C138" s="149"/>
      <c r="D138" s="149"/>
      <c r="E138" s="150" t="s">
        <v>3</v>
      </c>
      <c r="F138" s="253" t="s">
        <v>165</v>
      </c>
      <c r="G138" s="254"/>
      <c r="H138" s="254"/>
      <c r="I138" s="254"/>
      <c r="J138" s="149"/>
      <c r="K138" s="151">
        <v>2.4780000000000002</v>
      </c>
      <c r="L138" s="149"/>
      <c r="M138" s="149"/>
      <c r="N138" s="149"/>
      <c r="O138" s="149"/>
      <c r="P138" s="149"/>
      <c r="Q138" s="149"/>
      <c r="R138" s="152"/>
      <c r="T138" s="153"/>
      <c r="U138" s="149"/>
      <c r="V138" s="149"/>
      <c r="W138" s="149"/>
      <c r="X138" s="149"/>
      <c r="Y138" s="149"/>
      <c r="Z138" s="149"/>
      <c r="AA138" s="154"/>
      <c r="AT138" s="155" t="s">
        <v>131</v>
      </c>
      <c r="AU138" s="155" t="s">
        <v>83</v>
      </c>
      <c r="AV138" s="11" t="s">
        <v>83</v>
      </c>
      <c r="AW138" s="11" t="s">
        <v>29</v>
      </c>
      <c r="AX138" s="11" t="s">
        <v>72</v>
      </c>
      <c r="AY138" s="155" t="s">
        <v>125</v>
      </c>
    </row>
    <row r="139" spans="2:65" s="12" customFormat="1" ht="22.5" customHeight="1" x14ac:dyDescent="0.3">
      <c r="B139" s="156"/>
      <c r="C139" s="157"/>
      <c r="D139" s="157"/>
      <c r="E139" s="158" t="s">
        <v>3</v>
      </c>
      <c r="F139" s="255" t="s">
        <v>132</v>
      </c>
      <c r="G139" s="256"/>
      <c r="H139" s="256"/>
      <c r="I139" s="256"/>
      <c r="J139" s="157"/>
      <c r="K139" s="159">
        <v>113.84</v>
      </c>
      <c r="L139" s="157"/>
      <c r="M139" s="157"/>
      <c r="N139" s="157"/>
      <c r="O139" s="157"/>
      <c r="P139" s="157"/>
      <c r="Q139" s="157"/>
      <c r="R139" s="160"/>
      <c r="T139" s="161"/>
      <c r="U139" s="157"/>
      <c r="V139" s="157"/>
      <c r="W139" s="157"/>
      <c r="X139" s="157"/>
      <c r="Y139" s="157"/>
      <c r="Z139" s="157"/>
      <c r="AA139" s="162"/>
      <c r="AT139" s="163" t="s">
        <v>131</v>
      </c>
      <c r="AU139" s="163" t="s">
        <v>83</v>
      </c>
      <c r="AV139" s="12" t="s">
        <v>124</v>
      </c>
      <c r="AW139" s="12" t="s">
        <v>29</v>
      </c>
      <c r="AX139" s="12" t="s">
        <v>77</v>
      </c>
      <c r="AY139" s="163" t="s">
        <v>125</v>
      </c>
    </row>
    <row r="140" spans="2:65" s="1" customFormat="1" ht="22.5" customHeight="1" x14ac:dyDescent="0.3">
      <c r="B140" s="137"/>
      <c r="C140" s="138" t="s">
        <v>83</v>
      </c>
      <c r="D140" s="138" t="s">
        <v>126</v>
      </c>
      <c r="E140" s="139" t="s">
        <v>166</v>
      </c>
      <c r="F140" s="248" t="s">
        <v>167</v>
      </c>
      <c r="G140" s="249"/>
      <c r="H140" s="249"/>
      <c r="I140" s="249"/>
      <c r="J140" s="140" t="s">
        <v>150</v>
      </c>
      <c r="K140" s="141">
        <v>113.84</v>
      </c>
      <c r="L140" s="250">
        <v>0</v>
      </c>
      <c r="M140" s="249"/>
      <c r="N140" s="250">
        <f>ROUND(L140*K140,3)</f>
        <v>0</v>
      </c>
      <c r="O140" s="249"/>
      <c r="P140" s="249"/>
      <c r="Q140" s="249"/>
      <c r="R140" s="142"/>
      <c r="T140" s="143" t="s">
        <v>3</v>
      </c>
      <c r="U140" s="40" t="s">
        <v>39</v>
      </c>
      <c r="V140" s="144">
        <v>0.31900000000000001</v>
      </c>
      <c r="W140" s="144">
        <f>V140*K140</f>
        <v>36.314959999999999</v>
      </c>
      <c r="X140" s="144">
        <v>1.3650000000000001E-2</v>
      </c>
      <c r="Y140" s="144">
        <f>X140*K140</f>
        <v>1.5539160000000001</v>
      </c>
      <c r="Z140" s="144">
        <v>0</v>
      </c>
      <c r="AA140" s="145">
        <f>Z140*K140</f>
        <v>0</v>
      </c>
      <c r="AR140" s="17" t="s">
        <v>124</v>
      </c>
      <c r="AT140" s="17" t="s">
        <v>126</v>
      </c>
      <c r="AU140" s="17" t="s">
        <v>83</v>
      </c>
      <c r="AY140" s="17" t="s">
        <v>125</v>
      </c>
      <c r="BE140" s="146">
        <f>IF(U140="základná",N140,0)</f>
        <v>0</v>
      </c>
      <c r="BF140" s="146">
        <f>IF(U140="znížená",N140,0)</f>
        <v>0</v>
      </c>
      <c r="BG140" s="146">
        <f>IF(U140="zákl. prenesená",N140,0)</f>
        <v>0</v>
      </c>
      <c r="BH140" s="146">
        <f>IF(U140="zníž. prenesená",N140,0)</f>
        <v>0</v>
      </c>
      <c r="BI140" s="146">
        <f>IF(U140="nulová",N140,0)</f>
        <v>0</v>
      </c>
      <c r="BJ140" s="17" t="s">
        <v>83</v>
      </c>
      <c r="BK140" s="147">
        <f>ROUND(L140*K140,3)</f>
        <v>0</v>
      </c>
      <c r="BL140" s="17" t="s">
        <v>124</v>
      </c>
      <c r="BM140" s="17" t="s">
        <v>168</v>
      </c>
    </row>
    <row r="141" spans="2:65" s="11" customFormat="1" ht="22.5" customHeight="1" x14ac:dyDescent="0.3">
      <c r="B141" s="148"/>
      <c r="C141" s="149"/>
      <c r="D141" s="149"/>
      <c r="E141" s="150" t="s">
        <v>3</v>
      </c>
      <c r="F141" s="257" t="s">
        <v>169</v>
      </c>
      <c r="G141" s="254"/>
      <c r="H141" s="254"/>
      <c r="I141" s="254"/>
      <c r="J141" s="149"/>
      <c r="K141" s="151">
        <v>113.84</v>
      </c>
      <c r="L141" s="149"/>
      <c r="M141" s="149"/>
      <c r="N141" s="149"/>
      <c r="O141" s="149"/>
      <c r="P141" s="149"/>
      <c r="Q141" s="149"/>
      <c r="R141" s="152"/>
      <c r="T141" s="153"/>
      <c r="U141" s="149"/>
      <c r="V141" s="149"/>
      <c r="W141" s="149"/>
      <c r="X141" s="149"/>
      <c r="Y141" s="149"/>
      <c r="Z141" s="149"/>
      <c r="AA141" s="154"/>
      <c r="AT141" s="155" t="s">
        <v>131</v>
      </c>
      <c r="AU141" s="155" t="s">
        <v>83</v>
      </c>
      <c r="AV141" s="11" t="s">
        <v>83</v>
      </c>
      <c r="AW141" s="11" t="s">
        <v>29</v>
      </c>
      <c r="AX141" s="11" t="s">
        <v>72</v>
      </c>
      <c r="AY141" s="155" t="s">
        <v>125</v>
      </c>
    </row>
    <row r="142" spans="2:65" s="12" customFormat="1" ht="22.5" customHeight="1" x14ac:dyDescent="0.3">
      <c r="B142" s="156"/>
      <c r="C142" s="157"/>
      <c r="D142" s="157"/>
      <c r="E142" s="158" t="s">
        <v>3</v>
      </c>
      <c r="F142" s="255" t="s">
        <v>132</v>
      </c>
      <c r="G142" s="256"/>
      <c r="H142" s="256"/>
      <c r="I142" s="256"/>
      <c r="J142" s="157"/>
      <c r="K142" s="159">
        <v>113.84</v>
      </c>
      <c r="L142" s="157"/>
      <c r="M142" s="157"/>
      <c r="N142" s="157"/>
      <c r="O142" s="157"/>
      <c r="P142" s="157"/>
      <c r="Q142" s="157"/>
      <c r="R142" s="160"/>
      <c r="T142" s="161"/>
      <c r="U142" s="157"/>
      <c r="V142" s="157"/>
      <c r="W142" s="157"/>
      <c r="X142" s="157"/>
      <c r="Y142" s="157"/>
      <c r="Z142" s="157"/>
      <c r="AA142" s="162"/>
      <c r="AT142" s="163" t="s">
        <v>131</v>
      </c>
      <c r="AU142" s="163" t="s">
        <v>83</v>
      </c>
      <c r="AV142" s="12" t="s">
        <v>124</v>
      </c>
      <c r="AW142" s="12" t="s">
        <v>29</v>
      </c>
      <c r="AX142" s="12" t="s">
        <v>77</v>
      </c>
      <c r="AY142" s="163" t="s">
        <v>125</v>
      </c>
    </row>
    <row r="143" spans="2:65" s="1" customFormat="1" ht="31.5" customHeight="1" x14ac:dyDescent="0.3">
      <c r="B143" s="137"/>
      <c r="C143" s="138" t="s">
        <v>134</v>
      </c>
      <c r="D143" s="138" t="s">
        <v>126</v>
      </c>
      <c r="E143" s="139" t="s">
        <v>170</v>
      </c>
      <c r="F143" s="248" t="s">
        <v>171</v>
      </c>
      <c r="G143" s="249"/>
      <c r="H143" s="249"/>
      <c r="I143" s="249"/>
      <c r="J143" s="140" t="s">
        <v>150</v>
      </c>
      <c r="K143" s="141">
        <v>113.84</v>
      </c>
      <c r="L143" s="250">
        <v>0</v>
      </c>
      <c r="M143" s="249"/>
      <c r="N143" s="250">
        <f>ROUND(L143*K143,3)</f>
        <v>0</v>
      </c>
      <c r="O143" s="249"/>
      <c r="P143" s="249"/>
      <c r="Q143" s="249"/>
      <c r="R143" s="142"/>
      <c r="T143" s="143" t="s">
        <v>3</v>
      </c>
      <c r="U143" s="40" t="s">
        <v>39</v>
      </c>
      <c r="V143" s="144">
        <v>0.111</v>
      </c>
      <c r="W143" s="144">
        <f>V143*K143</f>
        <v>12.636240000000001</v>
      </c>
      <c r="X143" s="144">
        <v>4.1599999999999996E-3</v>
      </c>
      <c r="Y143" s="144">
        <f>X143*K143</f>
        <v>0.47357439999999995</v>
      </c>
      <c r="Z143" s="144">
        <v>0</v>
      </c>
      <c r="AA143" s="145">
        <f>Z143*K143</f>
        <v>0</v>
      </c>
      <c r="AR143" s="17" t="s">
        <v>124</v>
      </c>
      <c r="AT143" s="17" t="s">
        <v>126</v>
      </c>
      <c r="AU143" s="17" t="s">
        <v>83</v>
      </c>
      <c r="AY143" s="17" t="s">
        <v>125</v>
      </c>
      <c r="BE143" s="146">
        <f>IF(U143="základná",N143,0)</f>
        <v>0</v>
      </c>
      <c r="BF143" s="146">
        <f>IF(U143="znížená",N143,0)</f>
        <v>0</v>
      </c>
      <c r="BG143" s="146">
        <f>IF(U143="zákl. prenesená",N143,0)</f>
        <v>0</v>
      </c>
      <c r="BH143" s="146">
        <f>IF(U143="zníž. prenesená",N143,0)</f>
        <v>0</v>
      </c>
      <c r="BI143" s="146">
        <f>IF(U143="nulová",N143,0)</f>
        <v>0</v>
      </c>
      <c r="BJ143" s="17" t="s">
        <v>83</v>
      </c>
      <c r="BK143" s="147">
        <f>ROUND(L143*K143,3)</f>
        <v>0</v>
      </c>
      <c r="BL143" s="17" t="s">
        <v>124</v>
      </c>
      <c r="BM143" s="17" t="s">
        <v>172</v>
      </c>
    </row>
    <row r="144" spans="2:65" s="11" customFormat="1" ht="22.5" customHeight="1" x14ac:dyDescent="0.3">
      <c r="B144" s="148"/>
      <c r="C144" s="149"/>
      <c r="D144" s="149"/>
      <c r="E144" s="150" t="s">
        <v>3</v>
      </c>
      <c r="F144" s="257" t="s">
        <v>169</v>
      </c>
      <c r="G144" s="254"/>
      <c r="H144" s="254"/>
      <c r="I144" s="254"/>
      <c r="J144" s="149"/>
      <c r="K144" s="151">
        <v>113.84</v>
      </c>
      <c r="L144" s="149"/>
      <c r="M144" s="149"/>
      <c r="N144" s="149"/>
      <c r="O144" s="149"/>
      <c r="P144" s="149"/>
      <c r="Q144" s="149"/>
      <c r="R144" s="152"/>
      <c r="T144" s="153"/>
      <c r="U144" s="149"/>
      <c r="V144" s="149"/>
      <c r="W144" s="149"/>
      <c r="X144" s="149"/>
      <c r="Y144" s="149"/>
      <c r="Z144" s="149"/>
      <c r="AA144" s="154"/>
      <c r="AT144" s="155" t="s">
        <v>131</v>
      </c>
      <c r="AU144" s="155" t="s">
        <v>83</v>
      </c>
      <c r="AV144" s="11" t="s">
        <v>83</v>
      </c>
      <c r="AW144" s="11" t="s">
        <v>29</v>
      </c>
      <c r="AX144" s="11" t="s">
        <v>72</v>
      </c>
      <c r="AY144" s="155" t="s">
        <v>125</v>
      </c>
    </row>
    <row r="145" spans="2:65" s="12" customFormat="1" ht="22.5" customHeight="1" x14ac:dyDescent="0.3">
      <c r="B145" s="156"/>
      <c r="C145" s="157"/>
      <c r="D145" s="157"/>
      <c r="E145" s="158" t="s">
        <v>3</v>
      </c>
      <c r="F145" s="255" t="s">
        <v>132</v>
      </c>
      <c r="G145" s="256"/>
      <c r="H145" s="256"/>
      <c r="I145" s="256"/>
      <c r="J145" s="157"/>
      <c r="K145" s="159">
        <v>113.84</v>
      </c>
      <c r="L145" s="157"/>
      <c r="M145" s="157"/>
      <c r="N145" s="157"/>
      <c r="O145" s="157"/>
      <c r="P145" s="157"/>
      <c r="Q145" s="157"/>
      <c r="R145" s="160"/>
      <c r="T145" s="161"/>
      <c r="U145" s="157"/>
      <c r="V145" s="157"/>
      <c r="W145" s="157"/>
      <c r="X145" s="157"/>
      <c r="Y145" s="157"/>
      <c r="Z145" s="157"/>
      <c r="AA145" s="162"/>
      <c r="AT145" s="163" t="s">
        <v>131</v>
      </c>
      <c r="AU145" s="163" t="s">
        <v>83</v>
      </c>
      <c r="AV145" s="12" t="s">
        <v>124</v>
      </c>
      <c r="AW145" s="12" t="s">
        <v>29</v>
      </c>
      <c r="AX145" s="12" t="s">
        <v>77</v>
      </c>
      <c r="AY145" s="163" t="s">
        <v>125</v>
      </c>
    </row>
    <row r="146" spans="2:65" s="1" customFormat="1" ht="31.5" customHeight="1" x14ac:dyDescent="0.3">
      <c r="B146" s="137"/>
      <c r="C146" s="138" t="s">
        <v>124</v>
      </c>
      <c r="D146" s="138" t="s">
        <v>126</v>
      </c>
      <c r="E146" s="139" t="s">
        <v>173</v>
      </c>
      <c r="F146" s="248" t="s">
        <v>174</v>
      </c>
      <c r="G146" s="249"/>
      <c r="H146" s="249"/>
      <c r="I146" s="249"/>
      <c r="J146" s="140" t="s">
        <v>150</v>
      </c>
      <c r="K146" s="141">
        <v>113.84</v>
      </c>
      <c r="L146" s="250">
        <v>0</v>
      </c>
      <c r="M146" s="249"/>
      <c r="N146" s="250">
        <f>ROUND(L146*K146,3)</f>
        <v>0</v>
      </c>
      <c r="O146" s="249"/>
      <c r="P146" s="249"/>
      <c r="Q146" s="249"/>
      <c r="R146" s="142"/>
      <c r="T146" s="143" t="s">
        <v>3</v>
      </c>
      <c r="U146" s="40" t="s">
        <v>39</v>
      </c>
      <c r="V146" s="144">
        <v>3.1E-2</v>
      </c>
      <c r="W146" s="144">
        <f>V146*K146</f>
        <v>3.5290400000000002</v>
      </c>
      <c r="X146" s="144">
        <v>8.0000000000000007E-5</v>
      </c>
      <c r="Y146" s="144">
        <f>X146*K146</f>
        <v>9.1072000000000011E-3</v>
      </c>
      <c r="Z146" s="144">
        <v>0</v>
      </c>
      <c r="AA146" s="145">
        <f>Z146*K146</f>
        <v>0</v>
      </c>
      <c r="AR146" s="17" t="s">
        <v>124</v>
      </c>
      <c r="AT146" s="17" t="s">
        <v>126</v>
      </c>
      <c r="AU146" s="17" t="s">
        <v>83</v>
      </c>
      <c r="AY146" s="17" t="s">
        <v>125</v>
      </c>
      <c r="BE146" s="146">
        <f>IF(U146="základná",N146,0)</f>
        <v>0</v>
      </c>
      <c r="BF146" s="146">
        <f>IF(U146="znížená",N146,0)</f>
        <v>0</v>
      </c>
      <c r="BG146" s="146">
        <f>IF(U146="zákl. prenesená",N146,0)</f>
        <v>0</v>
      </c>
      <c r="BH146" s="146">
        <f>IF(U146="zníž. prenesená",N146,0)</f>
        <v>0</v>
      </c>
      <c r="BI146" s="146">
        <f>IF(U146="nulová",N146,0)</f>
        <v>0</v>
      </c>
      <c r="BJ146" s="17" t="s">
        <v>83</v>
      </c>
      <c r="BK146" s="147">
        <f>ROUND(L146*K146,3)</f>
        <v>0</v>
      </c>
      <c r="BL146" s="17" t="s">
        <v>124</v>
      </c>
      <c r="BM146" s="17" t="s">
        <v>175</v>
      </c>
    </row>
    <row r="147" spans="2:65" s="11" customFormat="1" ht="22.5" customHeight="1" x14ac:dyDescent="0.3">
      <c r="B147" s="148"/>
      <c r="C147" s="149"/>
      <c r="D147" s="149"/>
      <c r="E147" s="150" t="s">
        <v>3</v>
      </c>
      <c r="F147" s="257" t="s">
        <v>169</v>
      </c>
      <c r="G147" s="254"/>
      <c r="H147" s="254"/>
      <c r="I147" s="254"/>
      <c r="J147" s="149"/>
      <c r="K147" s="151">
        <v>113.84</v>
      </c>
      <c r="L147" s="149"/>
      <c r="M147" s="149"/>
      <c r="N147" s="149"/>
      <c r="O147" s="149"/>
      <c r="P147" s="149"/>
      <c r="Q147" s="149"/>
      <c r="R147" s="152"/>
      <c r="T147" s="153"/>
      <c r="U147" s="149"/>
      <c r="V147" s="149"/>
      <c r="W147" s="149"/>
      <c r="X147" s="149"/>
      <c r="Y147" s="149"/>
      <c r="Z147" s="149"/>
      <c r="AA147" s="154"/>
      <c r="AT147" s="155" t="s">
        <v>131</v>
      </c>
      <c r="AU147" s="155" t="s">
        <v>83</v>
      </c>
      <c r="AV147" s="11" t="s">
        <v>83</v>
      </c>
      <c r="AW147" s="11" t="s">
        <v>29</v>
      </c>
      <c r="AX147" s="11" t="s">
        <v>72</v>
      </c>
      <c r="AY147" s="155" t="s">
        <v>125</v>
      </c>
    </row>
    <row r="148" spans="2:65" s="12" customFormat="1" ht="22.5" customHeight="1" x14ac:dyDescent="0.3">
      <c r="B148" s="156"/>
      <c r="C148" s="157"/>
      <c r="D148" s="157"/>
      <c r="E148" s="158" t="s">
        <v>3</v>
      </c>
      <c r="F148" s="255" t="s">
        <v>132</v>
      </c>
      <c r="G148" s="256"/>
      <c r="H148" s="256"/>
      <c r="I148" s="256"/>
      <c r="J148" s="157"/>
      <c r="K148" s="159">
        <v>113.84</v>
      </c>
      <c r="L148" s="157"/>
      <c r="M148" s="157"/>
      <c r="N148" s="157"/>
      <c r="O148" s="157"/>
      <c r="P148" s="157"/>
      <c r="Q148" s="157"/>
      <c r="R148" s="160"/>
      <c r="T148" s="161"/>
      <c r="U148" s="157"/>
      <c r="V148" s="157"/>
      <c r="W148" s="157"/>
      <c r="X148" s="157"/>
      <c r="Y148" s="157"/>
      <c r="Z148" s="157"/>
      <c r="AA148" s="162"/>
      <c r="AT148" s="163" t="s">
        <v>131</v>
      </c>
      <c r="AU148" s="163" t="s">
        <v>83</v>
      </c>
      <c r="AV148" s="12" t="s">
        <v>124</v>
      </c>
      <c r="AW148" s="12" t="s">
        <v>29</v>
      </c>
      <c r="AX148" s="12" t="s">
        <v>77</v>
      </c>
      <c r="AY148" s="163" t="s">
        <v>125</v>
      </c>
    </row>
    <row r="149" spans="2:65" s="10" customFormat="1" ht="29.85" customHeight="1" x14ac:dyDescent="0.3">
      <c r="B149" s="127"/>
      <c r="C149" s="128"/>
      <c r="D149" s="164" t="s">
        <v>140</v>
      </c>
      <c r="E149" s="164"/>
      <c r="F149" s="164"/>
      <c r="G149" s="164"/>
      <c r="H149" s="164"/>
      <c r="I149" s="164"/>
      <c r="J149" s="164"/>
      <c r="K149" s="164"/>
      <c r="L149" s="164"/>
      <c r="M149" s="164"/>
      <c r="N149" s="266">
        <f>BK149</f>
        <v>0</v>
      </c>
      <c r="O149" s="267"/>
      <c r="P149" s="267"/>
      <c r="Q149" s="267"/>
      <c r="R149" s="130"/>
      <c r="T149" s="131"/>
      <c r="U149" s="128"/>
      <c r="V149" s="128"/>
      <c r="W149" s="132">
        <f>SUM(W150:W173)</f>
        <v>156.05519099999998</v>
      </c>
      <c r="X149" s="128"/>
      <c r="Y149" s="132">
        <f>SUM(Y150:Y173)</f>
        <v>0</v>
      </c>
      <c r="Z149" s="128"/>
      <c r="AA149" s="133">
        <f>SUM(AA150:AA173)</f>
        <v>2.8924339999999997</v>
      </c>
      <c r="AR149" s="134" t="s">
        <v>77</v>
      </c>
      <c r="AT149" s="135" t="s">
        <v>71</v>
      </c>
      <c r="AU149" s="135" t="s">
        <v>77</v>
      </c>
      <c r="AY149" s="134" t="s">
        <v>125</v>
      </c>
      <c r="BK149" s="136">
        <f>SUM(BK150:BK173)</f>
        <v>0</v>
      </c>
    </row>
    <row r="150" spans="2:65" s="1" customFormat="1" ht="22.5" customHeight="1" x14ac:dyDescent="0.3">
      <c r="B150" s="137"/>
      <c r="C150" s="138" t="s">
        <v>133</v>
      </c>
      <c r="D150" s="138" t="s">
        <v>126</v>
      </c>
      <c r="E150" s="139" t="s">
        <v>176</v>
      </c>
      <c r="F150" s="248" t="s">
        <v>177</v>
      </c>
      <c r="G150" s="249"/>
      <c r="H150" s="249"/>
      <c r="I150" s="249"/>
      <c r="J150" s="140" t="s">
        <v>178</v>
      </c>
      <c r="K150" s="141">
        <v>332.24599999999998</v>
      </c>
      <c r="L150" s="250">
        <v>0</v>
      </c>
      <c r="M150" s="249"/>
      <c r="N150" s="250">
        <f>ROUND(L150*K150,3)</f>
        <v>0</v>
      </c>
      <c r="O150" s="249"/>
      <c r="P150" s="249"/>
      <c r="Q150" s="249"/>
      <c r="R150" s="142"/>
      <c r="T150" s="143" t="s">
        <v>3</v>
      </c>
      <c r="U150" s="40" t="s">
        <v>39</v>
      </c>
      <c r="V150" s="144">
        <v>0.377</v>
      </c>
      <c r="W150" s="144">
        <f>V150*K150</f>
        <v>125.25674199999999</v>
      </c>
      <c r="X150" s="144">
        <v>0</v>
      </c>
      <c r="Y150" s="144">
        <f>X150*K150</f>
        <v>0</v>
      </c>
      <c r="Z150" s="144">
        <v>7.0000000000000001E-3</v>
      </c>
      <c r="AA150" s="145">
        <f>Z150*K150</f>
        <v>2.3257219999999998</v>
      </c>
      <c r="AR150" s="17" t="s">
        <v>124</v>
      </c>
      <c r="AT150" s="17" t="s">
        <v>126</v>
      </c>
      <c r="AU150" s="17" t="s">
        <v>83</v>
      </c>
      <c r="AY150" s="17" t="s">
        <v>125</v>
      </c>
      <c r="BE150" s="146">
        <f>IF(U150="základná",N150,0)</f>
        <v>0</v>
      </c>
      <c r="BF150" s="146">
        <f>IF(U150="znížená",N150,0)</f>
        <v>0</v>
      </c>
      <c r="BG150" s="146">
        <f>IF(U150="zákl. prenesená",N150,0)</f>
        <v>0</v>
      </c>
      <c r="BH150" s="146">
        <f>IF(U150="zníž. prenesená",N150,0)</f>
        <v>0</v>
      </c>
      <c r="BI150" s="146">
        <f>IF(U150="nulová",N150,0)</f>
        <v>0</v>
      </c>
      <c r="BJ150" s="17" t="s">
        <v>83</v>
      </c>
      <c r="BK150" s="147">
        <f>ROUND(L150*K150,3)</f>
        <v>0</v>
      </c>
      <c r="BL150" s="17" t="s">
        <v>124</v>
      </c>
      <c r="BM150" s="17" t="s">
        <v>179</v>
      </c>
    </row>
    <row r="151" spans="2:65" s="11" customFormat="1" ht="22.5" customHeight="1" x14ac:dyDescent="0.3">
      <c r="B151" s="148"/>
      <c r="C151" s="149"/>
      <c r="D151" s="149"/>
      <c r="E151" s="150" t="s">
        <v>3</v>
      </c>
      <c r="F151" s="257" t="s">
        <v>180</v>
      </c>
      <c r="G151" s="254"/>
      <c r="H151" s="254"/>
      <c r="I151" s="254"/>
      <c r="J151" s="149"/>
      <c r="K151" s="151">
        <v>7.88</v>
      </c>
      <c r="L151" s="149"/>
      <c r="M151" s="149"/>
      <c r="N151" s="149"/>
      <c r="O151" s="149"/>
      <c r="P151" s="149"/>
      <c r="Q151" s="149"/>
      <c r="R151" s="152"/>
      <c r="T151" s="153"/>
      <c r="U151" s="149"/>
      <c r="V151" s="149"/>
      <c r="W151" s="149"/>
      <c r="X151" s="149"/>
      <c r="Y151" s="149"/>
      <c r="Z151" s="149"/>
      <c r="AA151" s="154"/>
      <c r="AT151" s="155" t="s">
        <v>131</v>
      </c>
      <c r="AU151" s="155" t="s">
        <v>83</v>
      </c>
      <c r="AV151" s="11" t="s">
        <v>83</v>
      </c>
      <c r="AW151" s="11" t="s">
        <v>29</v>
      </c>
      <c r="AX151" s="11" t="s">
        <v>72</v>
      </c>
      <c r="AY151" s="155" t="s">
        <v>125</v>
      </c>
    </row>
    <row r="152" spans="2:65" s="11" customFormat="1" ht="22.5" customHeight="1" x14ac:dyDescent="0.3">
      <c r="B152" s="148"/>
      <c r="C152" s="149"/>
      <c r="D152" s="149"/>
      <c r="E152" s="150" t="s">
        <v>3</v>
      </c>
      <c r="F152" s="253" t="s">
        <v>181</v>
      </c>
      <c r="G152" s="254"/>
      <c r="H152" s="254"/>
      <c r="I152" s="254"/>
      <c r="J152" s="149"/>
      <c r="K152" s="151">
        <v>8.7479999999999993</v>
      </c>
      <c r="L152" s="149"/>
      <c r="M152" s="149"/>
      <c r="N152" s="149"/>
      <c r="O152" s="149"/>
      <c r="P152" s="149"/>
      <c r="Q152" s="149"/>
      <c r="R152" s="152"/>
      <c r="T152" s="153"/>
      <c r="U152" s="149"/>
      <c r="V152" s="149"/>
      <c r="W152" s="149"/>
      <c r="X152" s="149"/>
      <c r="Y152" s="149"/>
      <c r="Z152" s="149"/>
      <c r="AA152" s="154"/>
      <c r="AT152" s="155" t="s">
        <v>131</v>
      </c>
      <c r="AU152" s="155" t="s">
        <v>83</v>
      </c>
      <c r="AV152" s="11" t="s">
        <v>83</v>
      </c>
      <c r="AW152" s="11" t="s">
        <v>29</v>
      </c>
      <c r="AX152" s="11" t="s">
        <v>72</v>
      </c>
      <c r="AY152" s="155" t="s">
        <v>125</v>
      </c>
    </row>
    <row r="153" spans="2:65" s="11" customFormat="1" ht="22.5" customHeight="1" x14ac:dyDescent="0.3">
      <c r="B153" s="148"/>
      <c r="C153" s="149"/>
      <c r="D153" s="149"/>
      <c r="E153" s="150" t="s">
        <v>3</v>
      </c>
      <c r="F153" s="253" t="s">
        <v>182</v>
      </c>
      <c r="G153" s="254"/>
      <c r="H153" s="254"/>
      <c r="I153" s="254"/>
      <c r="J153" s="149"/>
      <c r="K153" s="151">
        <v>5.6539999999999999</v>
      </c>
      <c r="L153" s="149"/>
      <c r="M153" s="149"/>
      <c r="N153" s="149"/>
      <c r="O153" s="149"/>
      <c r="P153" s="149"/>
      <c r="Q153" s="149"/>
      <c r="R153" s="152"/>
      <c r="T153" s="153"/>
      <c r="U153" s="149"/>
      <c r="V153" s="149"/>
      <c r="W153" s="149"/>
      <c r="X153" s="149"/>
      <c r="Y153" s="149"/>
      <c r="Z153" s="149"/>
      <c r="AA153" s="154"/>
      <c r="AT153" s="155" t="s">
        <v>131</v>
      </c>
      <c r="AU153" s="155" t="s">
        <v>83</v>
      </c>
      <c r="AV153" s="11" t="s">
        <v>83</v>
      </c>
      <c r="AW153" s="11" t="s">
        <v>29</v>
      </c>
      <c r="AX153" s="11" t="s">
        <v>72</v>
      </c>
      <c r="AY153" s="155" t="s">
        <v>125</v>
      </c>
    </row>
    <row r="154" spans="2:65" s="11" customFormat="1" ht="22.5" customHeight="1" x14ac:dyDescent="0.3">
      <c r="B154" s="148"/>
      <c r="C154" s="149"/>
      <c r="D154" s="149"/>
      <c r="E154" s="150" t="s">
        <v>3</v>
      </c>
      <c r="F154" s="253" t="s">
        <v>183</v>
      </c>
      <c r="G154" s="254"/>
      <c r="H154" s="254"/>
      <c r="I154" s="254"/>
      <c r="J154" s="149"/>
      <c r="K154" s="151">
        <v>16.399999999999999</v>
      </c>
      <c r="L154" s="149"/>
      <c r="M154" s="149"/>
      <c r="N154" s="149"/>
      <c r="O154" s="149"/>
      <c r="P154" s="149"/>
      <c r="Q154" s="149"/>
      <c r="R154" s="152"/>
      <c r="T154" s="153"/>
      <c r="U154" s="149"/>
      <c r="V154" s="149"/>
      <c r="W154" s="149"/>
      <c r="X154" s="149"/>
      <c r="Y154" s="149"/>
      <c r="Z154" s="149"/>
      <c r="AA154" s="154"/>
      <c r="AT154" s="155" t="s">
        <v>131</v>
      </c>
      <c r="AU154" s="155" t="s">
        <v>83</v>
      </c>
      <c r="AV154" s="11" t="s">
        <v>83</v>
      </c>
      <c r="AW154" s="11" t="s">
        <v>29</v>
      </c>
      <c r="AX154" s="11" t="s">
        <v>72</v>
      </c>
      <c r="AY154" s="155" t="s">
        <v>125</v>
      </c>
    </row>
    <row r="155" spans="2:65" s="11" customFormat="1" ht="22.5" customHeight="1" x14ac:dyDescent="0.3">
      <c r="B155" s="148"/>
      <c r="C155" s="149"/>
      <c r="D155" s="149"/>
      <c r="E155" s="150" t="s">
        <v>3</v>
      </c>
      <c r="F155" s="253" t="s">
        <v>184</v>
      </c>
      <c r="G155" s="254"/>
      <c r="H155" s="254"/>
      <c r="I155" s="254"/>
      <c r="J155" s="149"/>
      <c r="K155" s="151">
        <v>198</v>
      </c>
      <c r="L155" s="149"/>
      <c r="M155" s="149"/>
      <c r="N155" s="149"/>
      <c r="O155" s="149"/>
      <c r="P155" s="149"/>
      <c r="Q155" s="149"/>
      <c r="R155" s="152"/>
      <c r="T155" s="153"/>
      <c r="U155" s="149"/>
      <c r="V155" s="149"/>
      <c r="W155" s="149"/>
      <c r="X155" s="149"/>
      <c r="Y155" s="149"/>
      <c r="Z155" s="149"/>
      <c r="AA155" s="154"/>
      <c r="AT155" s="155" t="s">
        <v>131</v>
      </c>
      <c r="AU155" s="155" t="s">
        <v>83</v>
      </c>
      <c r="AV155" s="11" t="s">
        <v>83</v>
      </c>
      <c r="AW155" s="11" t="s">
        <v>29</v>
      </c>
      <c r="AX155" s="11" t="s">
        <v>72</v>
      </c>
      <c r="AY155" s="155" t="s">
        <v>125</v>
      </c>
    </row>
    <row r="156" spans="2:65" s="11" customFormat="1" ht="22.5" customHeight="1" x14ac:dyDescent="0.3">
      <c r="B156" s="148"/>
      <c r="C156" s="149"/>
      <c r="D156" s="149"/>
      <c r="E156" s="150" t="s">
        <v>3</v>
      </c>
      <c r="F156" s="253" t="s">
        <v>185</v>
      </c>
      <c r="G156" s="254"/>
      <c r="H156" s="254"/>
      <c r="I156" s="254"/>
      <c r="J156" s="149"/>
      <c r="K156" s="151">
        <v>86.43</v>
      </c>
      <c r="L156" s="149"/>
      <c r="M156" s="149"/>
      <c r="N156" s="149"/>
      <c r="O156" s="149"/>
      <c r="P156" s="149"/>
      <c r="Q156" s="149"/>
      <c r="R156" s="152"/>
      <c r="T156" s="153"/>
      <c r="U156" s="149"/>
      <c r="V156" s="149"/>
      <c r="W156" s="149"/>
      <c r="X156" s="149"/>
      <c r="Y156" s="149"/>
      <c r="Z156" s="149"/>
      <c r="AA156" s="154"/>
      <c r="AT156" s="155" t="s">
        <v>131</v>
      </c>
      <c r="AU156" s="155" t="s">
        <v>83</v>
      </c>
      <c r="AV156" s="11" t="s">
        <v>83</v>
      </c>
      <c r="AW156" s="11" t="s">
        <v>29</v>
      </c>
      <c r="AX156" s="11" t="s">
        <v>72</v>
      </c>
      <c r="AY156" s="155" t="s">
        <v>125</v>
      </c>
    </row>
    <row r="157" spans="2:65" s="11" customFormat="1" ht="22.5" customHeight="1" x14ac:dyDescent="0.3">
      <c r="B157" s="148"/>
      <c r="C157" s="149"/>
      <c r="D157" s="149"/>
      <c r="E157" s="150" t="s">
        <v>3</v>
      </c>
      <c r="F157" s="253" t="s">
        <v>186</v>
      </c>
      <c r="G157" s="254"/>
      <c r="H157" s="254"/>
      <c r="I157" s="254"/>
      <c r="J157" s="149"/>
      <c r="K157" s="151">
        <v>6.5339999999999998</v>
      </c>
      <c r="L157" s="149"/>
      <c r="M157" s="149"/>
      <c r="N157" s="149"/>
      <c r="O157" s="149"/>
      <c r="P157" s="149"/>
      <c r="Q157" s="149"/>
      <c r="R157" s="152"/>
      <c r="T157" s="153"/>
      <c r="U157" s="149"/>
      <c r="V157" s="149"/>
      <c r="W157" s="149"/>
      <c r="X157" s="149"/>
      <c r="Y157" s="149"/>
      <c r="Z157" s="149"/>
      <c r="AA157" s="154"/>
      <c r="AT157" s="155" t="s">
        <v>131</v>
      </c>
      <c r="AU157" s="155" t="s">
        <v>83</v>
      </c>
      <c r="AV157" s="11" t="s">
        <v>83</v>
      </c>
      <c r="AW157" s="11" t="s">
        <v>29</v>
      </c>
      <c r="AX157" s="11" t="s">
        <v>72</v>
      </c>
      <c r="AY157" s="155" t="s">
        <v>125</v>
      </c>
    </row>
    <row r="158" spans="2:65" s="11" customFormat="1" ht="22.5" customHeight="1" x14ac:dyDescent="0.3">
      <c r="B158" s="148"/>
      <c r="C158" s="149"/>
      <c r="D158" s="149"/>
      <c r="E158" s="150" t="s">
        <v>3</v>
      </c>
      <c r="F158" s="253" t="s">
        <v>187</v>
      </c>
      <c r="G158" s="254"/>
      <c r="H158" s="254"/>
      <c r="I158" s="254"/>
      <c r="J158" s="149"/>
      <c r="K158" s="151">
        <v>2.6</v>
      </c>
      <c r="L158" s="149"/>
      <c r="M158" s="149"/>
      <c r="N158" s="149"/>
      <c r="O158" s="149"/>
      <c r="P158" s="149"/>
      <c r="Q158" s="149"/>
      <c r="R158" s="152"/>
      <c r="T158" s="153"/>
      <c r="U158" s="149"/>
      <c r="V158" s="149"/>
      <c r="W158" s="149"/>
      <c r="X158" s="149"/>
      <c r="Y158" s="149"/>
      <c r="Z158" s="149"/>
      <c r="AA158" s="154"/>
      <c r="AT158" s="155" t="s">
        <v>131</v>
      </c>
      <c r="AU158" s="155" t="s">
        <v>83</v>
      </c>
      <c r="AV158" s="11" t="s">
        <v>83</v>
      </c>
      <c r="AW158" s="11" t="s">
        <v>29</v>
      </c>
      <c r="AX158" s="11" t="s">
        <v>72</v>
      </c>
      <c r="AY158" s="155" t="s">
        <v>125</v>
      </c>
    </row>
    <row r="159" spans="2:65" s="12" customFormat="1" ht="22.5" customHeight="1" x14ac:dyDescent="0.3">
      <c r="B159" s="156"/>
      <c r="C159" s="157"/>
      <c r="D159" s="157"/>
      <c r="E159" s="158" t="s">
        <v>3</v>
      </c>
      <c r="F159" s="255" t="s">
        <v>132</v>
      </c>
      <c r="G159" s="256"/>
      <c r="H159" s="256"/>
      <c r="I159" s="256"/>
      <c r="J159" s="157"/>
      <c r="K159" s="159">
        <v>332.24599999999998</v>
      </c>
      <c r="L159" s="157"/>
      <c r="M159" s="157"/>
      <c r="N159" s="157"/>
      <c r="O159" s="157"/>
      <c r="P159" s="157"/>
      <c r="Q159" s="157"/>
      <c r="R159" s="160"/>
      <c r="T159" s="161"/>
      <c r="U159" s="157"/>
      <c r="V159" s="157"/>
      <c r="W159" s="157"/>
      <c r="X159" s="157"/>
      <c r="Y159" s="157"/>
      <c r="Z159" s="157"/>
      <c r="AA159" s="162"/>
      <c r="AT159" s="163" t="s">
        <v>131</v>
      </c>
      <c r="AU159" s="163" t="s">
        <v>83</v>
      </c>
      <c r="AV159" s="12" t="s">
        <v>124</v>
      </c>
      <c r="AW159" s="12" t="s">
        <v>29</v>
      </c>
      <c r="AX159" s="12" t="s">
        <v>77</v>
      </c>
      <c r="AY159" s="163" t="s">
        <v>125</v>
      </c>
    </row>
    <row r="160" spans="2:65" s="1" customFormat="1" ht="22.5" customHeight="1" x14ac:dyDescent="0.3">
      <c r="B160" s="137"/>
      <c r="C160" s="138" t="s">
        <v>188</v>
      </c>
      <c r="D160" s="138" t="s">
        <v>126</v>
      </c>
      <c r="E160" s="139" t="s">
        <v>189</v>
      </c>
      <c r="F160" s="248" t="s">
        <v>190</v>
      </c>
      <c r="G160" s="249"/>
      <c r="H160" s="249"/>
      <c r="I160" s="249"/>
      <c r="J160" s="140" t="s">
        <v>178</v>
      </c>
      <c r="K160" s="141">
        <v>47.225999999999999</v>
      </c>
      <c r="L160" s="250">
        <v>0</v>
      </c>
      <c r="M160" s="249"/>
      <c r="N160" s="250">
        <f>ROUND(L160*K160,3)</f>
        <v>0</v>
      </c>
      <c r="O160" s="249"/>
      <c r="P160" s="249"/>
      <c r="Q160" s="249"/>
      <c r="R160" s="142"/>
      <c r="T160" s="143" t="s">
        <v>3</v>
      </c>
      <c r="U160" s="40" t="s">
        <v>39</v>
      </c>
      <c r="V160" s="144">
        <v>0.377</v>
      </c>
      <c r="W160" s="144">
        <f>V160*K160</f>
        <v>17.804202</v>
      </c>
      <c r="X160" s="144">
        <v>0</v>
      </c>
      <c r="Y160" s="144">
        <f>X160*K160</f>
        <v>0</v>
      </c>
      <c r="Z160" s="144">
        <v>1.2E-2</v>
      </c>
      <c r="AA160" s="145">
        <f>Z160*K160</f>
        <v>0.56671199999999999</v>
      </c>
      <c r="AR160" s="17" t="s">
        <v>124</v>
      </c>
      <c r="AT160" s="17" t="s">
        <v>126</v>
      </c>
      <c r="AU160" s="17" t="s">
        <v>83</v>
      </c>
      <c r="AY160" s="17" t="s">
        <v>125</v>
      </c>
      <c r="BE160" s="146">
        <f>IF(U160="základná",N160,0)</f>
        <v>0</v>
      </c>
      <c r="BF160" s="146">
        <f>IF(U160="znížená",N160,0)</f>
        <v>0</v>
      </c>
      <c r="BG160" s="146">
        <f>IF(U160="zákl. prenesená",N160,0)</f>
        <v>0</v>
      </c>
      <c r="BH160" s="146">
        <f>IF(U160="zníž. prenesená",N160,0)</f>
        <v>0</v>
      </c>
      <c r="BI160" s="146">
        <f>IF(U160="nulová",N160,0)</f>
        <v>0</v>
      </c>
      <c r="BJ160" s="17" t="s">
        <v>83</v>
      </c>
      <c r="BK160" s="147">
        <f>ROUND(L160*K160,3)</f>
        <v>0</v>
      </c>
      <c r="BL160" s="17" t="s">
        <v>124</v>
      </c>
      <c r="BM160" s="17" t="s">
        <v>191</v>
      </c>
    </row>
    <row r="161" spans="2:65" s="11" customFormat="1" ht="22.5" customHeight="1" x14ac:dyDescent="0.3">
      <c r="B161" s="148"/>
      <c r="C161" s="149"/>
      <c r="D161" s="149"/>
      <c r="E161" s="150" t="s">
        <v>3</v>
      </c>
      <c r="F161" s="257" t="s">
        <v>192</v>
      </c>
      <c r="G161" s="254"/>
      <c r="H161" s="254"/>
      <c r="I161" s="254"/>
      <c r="J161" s="149"/>
      <c r="K161" s="151">
        <v>9.0540000000000003</v>
      </c>
      <c r="L161" s="149"/>
      <c r="M161" s="149"/>
      <c r="N161" s="149"/>
      <c r="O161" s="149"/>
      <c r="P161" s="149"/>
      <c r="Q161" s="149"/>
      <c r="R161" s="152"/>
      <c r="T161" s="153"/>
      <c r="U161" s="149"/>
      <c r="V161" s="149"/>
      <c r="W161" s="149"/>
      <c r="X161" s="149"/>
      <c r="Y161" s="149"/>
      <c r="Z161" s="149"/>
      <c r="AA161" s="154"/>
      <c r="AT161" s="155" t="s">
        <v>131</v>
      </c>
      <c r="AU161" s="155" t="s">
        <v>83</v>
      </c>
      <c r="AV161" s="11" t="s">
        <v>83</v>
      </c>
      <c r="AW161" s="11" t="s">
        <v>29</v>
      </c>
      <c r="AX161" s="11" t="s">
        <v>72</v>
      </c>
      <c r="AY161" s="155" t="s">
        <v>125</v>
      </c>
    </row>
    <row r="162" spans="2:65" s="11" customFormat="1" ht="22.5" customHeight="1" x14ac:dyDescent="0.3">
      <c r="B162" s="148"/>
      <c r="C162" s="149"/>
      <c r="D162" s="149"/>
      <c r="E162" s="150" t="s">
        <v>3</v>
      </c>
      <c r="F162" s="253" t="s">
        <v>193</v>
      </c>
      <c r="G162" s="254"/>
      <c r="H162" s="254"/>
      <c r="I162" s="254"/>
      <c r="J162" s="149"/>
      <c r="K162" s="151">
        <v>10.028</v>
      </c>
      <c r="L162" s="149"/>
      <c r="M162" s="149"/>
      <c r="N162" s="149"/>
      <c r="O162" s="149"/>
      <c r="P162" s="149"/>
      <c r="Q162" s="149"/>
      <c r="R162" s="152"/>
      <c r="T162" s="153"/>
      <c r="U162" s="149"/>
      <c r="V162" s="149"/>
      <c r="W162" s="149"/>
      <c r="X162" s="149"/>
      <c r="Y162" s="149"/>
      <c r="Z162" s="149"/>
      <c r="AA162" s="154"/>
      <c r="AT162" s="155" t="s">
        <v>131</v>
      </c>
      <c r="AU162" s="155" t="s">
        <v>83</v>
      </c>
      <c r="AV162" s="11" t="s">
        <v>83</v>
      </c>
      <c r="AW162" s="11" t="s">
        <v>29</v>
      </c>
      <c r="AX162" s="11" t="s">
        <v>72</v>
      </c>
      <c r="AY162" s="155" t="s">
        <v>125</v>
      </c>
    </row>
    <row r="163" spans="2:65" s="11" customFormat="1" ht="22.5" customHeight="1" x14ac:dyDescent="0.3">
      <c r="B163" s="148"/>
      <c r="C163" s="149"/>
      <c r="D163" s="149"/>
      <c r="E163" s="150" t="s">
        <v>3</v>
      </c>
      <c r="F163" s="253" t="s">
        <v>194</v>
      </c>
      <c r="G163" s="254"/>
      <c r="H163" s="254"/>
      <c r="I163" s="254"/>
      <c r="J163" s="149"/>
      <c r="K163" s="151">
        <v>9.9540000000000006</v>
      </c>
      <c r="L163" s="149"/>
      <c r="M163" s="149"/>
      <c r="N163" s="149"/>
      <c r="O163" s="149"/>
      <c r="P163" s="149"/>
      <c r="Q163" s="149"/>
      <c r="R163" s="152"/>
      <c r="T163" s="153"/>
      <c r="U163" s="149"/>
      <c r="V163" s="149"/>
      <c r="W163" s="149"/>
      <c r="X163" s="149"/>
      <c r="Y163" s="149"/>
      <c r="Z163" s="149"/>
      <c r="AA163" s="154"/>
      <c r="AT163" s="155" t="s">
        <v>131</v>
      </c>
      <c r="AU163" s="155" t="s">
        <v>83</v>
      </c>
      <c r="AV163" s="11" t="s">
        <v>83</v>
      </c>
      <c r="AW163" s="11" t="s">
        <v>29</v>
      </c>
      <c r="AX163" s="11" t="s">
        <v>72</v>
      </c>
      <c r="AY163" s="155" t="s">
        <v>125</v>
      </c>
    </row>
    <row r="164" spans="2:65" s="11" customFormat="1" ht="22.5" customHeight="1" x14ac:dyDescent="0.3">
      <c r="B164" s="148"/>
      <c r="C164" s="149"/>
      <c r="D164" s="149"/>
      <c r="E164" s="150" t="s">
        <v>3</v>
      </c>
      <c r="F164" s="253" t="s">
        <v>195</v>
      </c>
      <c r="G164" s="254"/>
      <c r="H164" s="254"/>
      <c r="I164" s="254"/>
      <c r="J164" s="149"/>
      <c r="K164" s="151">
        <v>9.93</v>
      </c>
      <c r="L164" s="149"/>
      <c r="M164" s="149"/>
      <c r="N164" s="149"/>
      <c r="O164" s="149"/>
      <c r="P164" s="149"/>
      <c r="Q164" s="149"/>
      <c r="R164" s="152"/>
      <c r="T164" s="153"/>
      <c r="U164" s="149"/>
      <c r="V164" s="149"/>
      <c r="W164" s="149"/>
      <c r="X164" s="149"/>
      <c r="Y164" s="149"/>
      <c r="Z164" s="149"/>
      <c r="AA164" s="154"/>
      <c r="AT164" s="155" t="s">
        <v>131</v>
      </c>
      <c r="AU164" s="155" t="s">
        <v>83</v>
      </c>
      <c r="AV164" s="11" t="s">
        <v>83</v>
      </c>
      <c r="AW164" s="11" t="s">
        <v>29</v>
      </c>
      <c r="AX164" s="11" t="s">
        <v>72</v>
      </c>
      <c r="AY164" s="155" t="s">
        <v>125</v>
      </c>
    </row>
    <row r="165" spans="2:65" s="11" customFormat="1" ht="22.5" customHeight="1" x14ac:dyDescent="0.3">
      <c r="B165" s="148"/>
      <c r="C165" s="149"/>
      <c r="D165" s="149"/>
      <c r="E165" s="150" t="s">
        <v>3</v>
      </c>
      <c r="F165" s="253" t="s">
        <v>196</v>
      </c>
      <c r="G165" s="254"/>
      <c r="H165" s="254"/>
      <c r="I165" s="254"/>
      <c r="J165" s="149"/>
      <c r="K165" s="151">
        <v>8.26</v>
      </c>
      <c r="L165" s="149"/>
      <c r="M165" s="149"/>
      <c r="N165" s="149"/>
      <c r="O165" s="149"/>
      <c r="P165" s="149"/>
      <c r="Q165" s="149"/>
      <c r="R165" s="152"/>
      <c r="T165" s="153"/>
      <c r="U165" s="149"/>
      <c r="V165" s="149"/>
      <c r="W165" s="149"/>
      <c r="X165" s="149"/>
      <c r="Y165" s="149"/>
      <c r="Z165" s="149"/>
      <c r="AA165" s="154"/>
      <c r="AT165" s="155" t="s">
        <v>131</v>
      </c>
      <c r="AU165" s="155" t="s">
        <v>83</v>
      </c>
      <c r="AV165" s="11" t="s">
        <v>83</v>
      </c>
      <c r="AW165" s="11" t="s">
        <v>29</v>
      </c>
      <c r="AX165" s="11" t="s">
        <v>72</v>
      </c>
      <c r="AY165" s="155" t="s">
        <v>125</v>
      </c>
    </row>
    <row r="166" spans="2:65" s="12" customFormat="1" ht="22.5" customHeight="1" x14ac:dyDescent="0.3">
      <c r="B166" s="156"/>
      <c r="C166" s="157"/>
      <c r="D166" s="157"/>
      <c r="E166" s="158" t="s">
        <v>3</v>
      </c>
      <c r="F166" s="255" t="s">
        <v>132</v>
      </c>
      <c r="G166" s="256"/>
      <c r="H166" s="256"/>
      <c r="I166" s="256"/>
      <c r="J166" s="157"/>
      <c r="K166" s="159">
        <v>47.225999999999999</v>
      </c>
      <c r="L166" s="157"/>
      <c r="M166" s="157"/>
      <c r="N166" s="157"/>
      <c r="O166" s="157"/>
      <c r="P166" s="157"/>
      <c r="Q166" s="157"/>
      <c r="R166" s="160"/>
      <c r="T166" s="161"/>
      <c r="U166" s="157"/>
      <c r="V166" s="157"/>
      <c r="W166" s="157"/>
      <c r="X166" s="157"/>
      <c r="Y166" s="157"/>
      <c r="Z166" s="157"/>
      <c r="AA166" s="162"/>
      <c r="AT166" s="163" t="s">
        <v>131</v>
      </c>
      <c r="AU166" s="163" t="s">
        <v>83</v>
      </c>
      <c r="AV166" s="12" t="s">
        <v>124</v>
      </c>
      <c r="AW166" s="12" t="s">
        <v>29</v>
      </c>
      <c r="AX166" s="12" t="s">
        <v>77</v>
      </c>
      <c r="AY166" s="163" t="s">
        <v>125</v>
      </c>
    </row>
    <row r="167" spans="2:65" s="1" customFormat="1" ht="31.5" customHeight="1" x14ac:dyDescent="0.3">
      <c r="B167" s="137"/>
      <c r="C167" s="138" t="s">
        <v>197</v>
      </c>
      <c r="D167" s="138" t="s">
        <v>126</v>
      </c>
      <c r="E167" s="139" t="s">
        <v>198</v>
      </c>
      <c r="F167" s="248" t="s">
        <v>199</v>
      </c>
      <c r="G167" s="249"/>
      <c r="H167" s="249"/>
      <c r="I167" s="249"/>
      <c r="J167" s="140" t="s">
        <v>200</v>
      </c>
      <c r="K167" s="141">
        <v>3.9969999999999999</v>
      </c>
      <c r="L167" s="250">
        <v>0</v>
      </c>
      <c r="M167" s="249"/>
      <c r="N167" s="250">
        <f t="shared" ref="N167:N173" si="0">ROUND(L167*K167,3)</f>
        <v>0</v>
      </c>
      <c r="O167" s="249"/>
      <c r="P167" s="249"/>
      <c r="Q167" s="249"/>
      <c r="R167" s="142"/>
      <c r="T167" s="143" t="s">
        <v>3</v>
      </c>
      <c r="U167" s="40" t="s">
        <v>39</v>
      </c>
      <c r="V167" s="144">
        <v>0.88200000000000001</v>
      </c>
      <c r="W167" s="144">
        <f t="shared" ref="W167:W173" si="1">V167*K167</f>
        <v>3.5253540000000001</v>
      </c>
      <c r="X167" s="144">
        <v>0</v>
      </c>
      <c r="Y167" s="144">
        <f t="shared" ref="Y167:Y173" si="2">X167*K167</f>
        <v>0</v>
      </c>
      <c r="Z167" s="144">
        <v>0</v>
      </c>
      <c r="AA167" s="145">
        <f t="shared" ref="AA167:AA173" si="3">Z167*K167</f>
        <v>0</v>
      </c>
      <c r="AR167" s="17" t="s">
        <v>124</v>
      </c>
      <c r="AT167" s="17" t="s">
        <v>126</v>
      </c>
      <c r="AU167" s="17" t="s">
        <v>83</v>
      </c>
      <c r="AY167" s="17" t="s">
        <v>125</v>
      </c>
      <c r="BE167" s="146">
        <f t="shared" ref="BE167:BE173" si="4">IF(U167="základná",N167,0)</f>
        <v>0</v>
      </c>
      <c r="BF167" s="146">
        <f t="shared" ref="BF167:BF173" si="5">IF(U167="znížená",N167,0)</f>
        <v>0</v>
      </c>
      <c r="BG167" s="146">
        <f t="shared" ref="BG167:BG173" si="6">IF(U167="zákl. prenesená",N167,0)</f>
        <v>0</v>
      </c>
      <c r="BH167" s="146">
        <f t="shared" ref="BH167:BH173" si="7">IF(U167="zníž. prenesená",N167,0)</f>
        <v>0</v>
      </c>
      <c r="BI167" s="146">
        <f t="shared" ref="BI167:BI173" si="8">IF(U167="nulová",N167,0)</f>
        <v>0</v>
      </c>
      <c r="BJ167" s="17" t="s">
        <v>83</v>
      </c>
      <c r="BK167" s="147">
        <f t="shared" ref="BK167:BK173" si="9">ROUND(L167*K167,3)</f>
        <v>0</v>
      </c>
      <c r="BL167" s="17" t="s">
        <v>124</v>
      </c>
      <c r="BM167" s="17" t="s">
        <v>201</v>
      </c>
    </row>
    <row r="168" spans="2:65" s="1" customFormat="1" ht="31.5" customHeight="1" x14ac:dyDescent="0.3">
      <c r="B168" s="137"/>
      <c r="C168" s="138" t="s">
        <v>202</v>
      </c>
      <c r="D168" s="138" t="s">
        <v>126</v>
      </c>
      <c r="E168" s="139" t="s">
        <v>203</v>
      </c>
      <c r="F168" s="248" t="s">
        <v>204</v>
      </c>
      <c r="G168" s="249"/>
      <c r="H168" s="249"/>
      <c r="I168" s="249"/>
      <c r="J168" s="140" t="s">
        <v>200</v>
      </c>
      <c r="K168" s="141">
        <v>3.9969999999999999</v>
      </c>
      <c r="L168" s="250">
        <v>0</v>
      </c>
      <c r="M168" s="249"/>
      <c r="N168" s="250">
        <f t="shared" si="0"/>
        <v>0</v>
      </c>
      <c r="O168" s="249"/>
      <c r="P168" s="249"/>
      <c r="Q168" s="249"/>
      <c r="R168" s="142"/>
      <c r="T168" s="143" t="s">
        <v>3</v>
      </c>
      <c r="U168" s="40" t="s">
        <v>39</v>
      </c>
      <c r="V168" s="144">
        <v>0.61799999999999999</v>
      </c>
      <c r="W168" s="144">
        <f t="shared" si="1"/>
        <v>2.4701459999999997</v>
      </c>
      <c r="X168" s="144">
        <v>0</v>
      </c>
      <c r="Y168" s="144">
        <f t="shared" si="2"/>
        <v>0</v>
      </c>
      <c r="Z168" s="144">
        <v>0</v>
      </c>
      <c r="AA168" s="145">
        <f t="shared" si="3"/>
        <v>0</v>
      </c>
      <c r="AR168" s="17" t="s">
        <v>124</v>
      </c>
      <c r="AT168" s="17" t="s">
        <v>126</v>
      </c>
      <c r="AU168" s="17" t="s">
        <v>83</v>
      </c>
      <c r="AY168" s="17" t="s">
        <v>125</v>
      </c>
      <c r="BE168" s="146">
        <f t="shared" si="4"/>
        <v>0</v>
      </c>
      <c r="BF168" s="146">
        <f t="shared" si="5"/>
        <v>0</v>
      </c>
      <c r="BG168" s="146">
        <f t="shared" si="6"/>
        <v>0</v>
      </c>
      <c r="BH168" s="146">
        <f t="shared" si="7"/>
        <v>0</v>
      </c>
      <c r="BI168" s="146">
        <f t="shared" si="8"/>
        <v>0</v>
      </c>
      <c r="BJ168" s="17" t="s">
        <v>83</v>
      </c>
      <c r="BK168" s="147">
        <f t="shared" si="9"/>
        <v>0</v>
      </c>
      <c r="BL168" s="17" t="s">
        <v>124</v>
      </c>
      <c r="BM168" s="17" t="s">
        <v>205</v>
      </c>
    </row>
    <row r="169" spans="2:65" s="1" customFormat="1" ht="31.5" customHeight="1" x14ac:dyDescent="0.3">
      <c r="B169" s="137"/>
      <c r="C169" s="138" t="s">
        <v>206</v>
      </c>
      <c r="D169" s="138" t="s">
        <v>126</v>
      </c>
      <c r="E169" s="139" t="s">
        <v>207</v>
      </c>
      <c r="F169" s="248" t="s">
        <v>208</v>
      </c>
      <c r="G169" s="249"/>
      <c r="H169" s="249"/>
      <c r="I169" s="249"/>
      <c r="J169" s="140" t="s">
        <v>200</v>
      </c>
      <c r="K169" s="141">
        <v>3.9969999999999999</v>
      </c>
      <c r="L169" s="250">
        <v>0</v>
      </c>
      <c r="M169" s="249"/>
      <c r="N169" s="250">
        <f t="shared" si="0"/>
        <v>0</v>
      </c>
      <c r="O169" s="249"/>
      <c r="P169" s="249"/>
      <c r="Q169" s="249"/>
      <c r="R169" s="142"/>
      <c r="T169" s="143" t="s">
        <v>3</v>
      </c>
      <c r="U169" s="40" t="s">
        <v>39</v>
      </c>
      <c r="V169" s="144">
        <v>0.59799999999999998</v>
      </c>
      <c r="W169" s="144">
        <f t="shared" si="1"/>
        <v>2.3902060000000001</v>
      </c>
      <c r="X169" s="144">
        <v>0</v>
      </c>
      <c r="Y169" s="144">
        <f t="shared" si="2"/>
        <v>0</v>
      </c>
      <c r="Z169" s="144">
        <v>0</v>
      </c>
      <c r="AA169" s="145">
        <f t="shared" si="3"/>
        <v>0</v>
      </c>
      <c r="AR169" s="17" t="s">
        <v>124</v>
      </c>
      <c r="AT169" s="17" t="s">
        <v>126</v>
      </c>
      <c r="AU169" s="17" t="s">
        <v>83</v>
      </c>
      <c r="AY169" s="17" t="s">
        <v>125</v>
      </c>
      <c r="BE169" s="146">
        <f t="shared" si="4"/>
        <v>0</v>
      </c>
      <c r="BF169" s="146">
        <f t="shared" si="5"/>
        <v>0</v>
      </c>
      <c r="BG169" s="146">
        <f t="shared" si="6"/>
        <v>0</v>
      </c>
      <c r="BH169" s="146">
        <f t="shared" si="7"/>
        <v>0</v>
      </c>
      <c r="BI169" s="146">
        <f t="shared" si="8"/>
        <v>0</v>
      </c>
      <c r="BJ169" s="17" t="s">
        <v>83</v>
      </c>
      <c r="BK169" s="147">
        <f t="shared" si="9"/>
        <v>0</v>
      </c>
      <c r="BL169" s="17" t="s">
        <v>124</v>
      </c>
      <c r="BM169" s="17" t="s">
        <v>209</v>
      </c>
    </row>
    <row r="170" spans="2:65" s="1" customFormat="1" ht="31.5" customHeight="1" x14ac:dyDescent="0.3">
      <c r="B170" s="137"/>
      <c r="C170" s="138" t="s">
        <v>210</v>
      </c>
      <c r="D170" s="138" t="s">
        <v>126</v>
      </c>
      <c r="E170" s="139" t="s">
        <v>211</v>
      </c>
      <c r="F170" s="248" t="s">
        <v>212</v>
      </c>
      <c r="G170" s="249"/>
      <c r="H170" s="249"/>
      <c r="I170" s="249"/>
      <c r="J170" s="140" t="s">
        <v>200</v>
      </c>
      <c r="K170" s="141">
        <v>35.972999999999999</v>
      </c>
      <c r="L170" s="250">
        <v>0</v>
      </c>
      <c r="M170" s="249"/>
      <c r="N170" s="250">
        <f t="shared" si="0"/>
        <v>0</v>
      </c>
      <c r="O170" s="249"/>
      <c r="P170" s="249"/>
      <c r="Q170" s="249"/>
      <c r="R170" s="142"/>
      <c r="T170" s="143" t="s">
        <v>3</v>
      </c>
      <c r="U170" s="40" t="s">
        <v>39</v>
      </c>
      <c r="V170" s="144">
        <v>7.0000000000000001E-3</v>
      </c>
      <c r="W170" s="144">
        <f t="shared" si="1"/>
        <v>0.25181100000000001</v>
      </c>
      <c r="X170" s="144">
        <v>0</v>
      </c>
      <c r="Y170" s="144">
        <f t="shared" si="2"/>
        <v>0</v>
      </c>
      <c r="Z170" s="144">
        <v>0</v>
      </c>
      <c r="AA170" s="145">
        <f t="shared" si="3"/>
        <v>0</v>
      </c>
      <c r="AR170" s="17" t="s">
        <v>124</v>
      </c>
      <c r="AT170" s="17" t="s">
        <v>126</v>
      </c>
      <c r="AU170" s="17" t="s">
        <v>83</v>
      </c>
      <c r="AY170" s="17" t="s">
        <v>125</v>
      </c>
      <c r="BE170" s="146">
        <f t="shared" si="4"/>
        <v>0</v>
      </c>
      <c r="BF170" s="146">
        <f t="shared" si="5"/>
        <v>0</v>
      </c>
      <c r="BG170" s="146">
        <f t="shared" si="6"/>
        <v>0</v>
      </c>
      <c r="BH170" s="146">
        <f t="shared" si="7"/>
        <v>0</v>
      </c>
      <c r="BI170" s="146">
        <f t="shared" si="8"/>
        <v>0</v>
      </c>
      <c r="BJ170" s="17" t="s">
        <v>83</v>
      </c>
      <c r="BK170" s="147">
        <f t="shared" si="9"/>
        <v>0</v>
      </c>
      <c r="BL170" s="17" t="s">
        <v>124</v>
      </c>
      <c r="BM170" s="17" t="s">
        <v>213</v>
      </c>
    </row>
    <row r="171" spans="2:65" s="1" customFormat="1" ht="31.5" customHeight="1" x14ac:dyDescent="0.3">
      <c r="B171" s="137"/>
      <c r="C171" s="138" t="s">
        <v>214</v>
      </c>
      <c r="D171" s="138" t="s">
        <v>126</v>
      </c>
      <c r="E171" s="139" t="s">
        <v>215</v>
      </c>
      <c r="F171" s="248" t="s">
        <v>216</v>
      </c>
      <c r="G171" s="249"/>
      <c r="H171" s="249"/>
      <c r="I171" s="249"/>
      <c r="J171" s="140" t="s">
        <v>200</v>
      </c>
      <c r="K171" s="141">
        <v>3.9969999999999999</v>
      </c>
      <c r="L171" s="250">
        <v>0</v>
      </c>
      <c r="M171" s="249"/>
      <c r="N171" s="250">
        <f t="shared" si="0"/>
        <v>0</v>
      </c>
      <c r="O171" s="249"/>
      <c r="P171" s="249"/>
      <c r="Q171" s="249"/>
      <c r="R171" s="142"/>
      <c r="T171" s="143" t="s">
        <v>3</v>
      </c>
      <c r="U171" s="40" t="s">
        <v>39</v>
      </c>
      <c r="V171" s="144">
        <v>0.89</v>
      </c>
      <c r="W171" s="144">
        <f t="shared" si="1"/>
        <v>3.5573299999999999</v>
      </c>
      <c r="X171" s="144">
        <v>0</v>
      </c>
      <c r="Y171" s="144">
        <f t="shared" si="2"/>
        <v>0</v>
      </c>
      <c r="Z171" s="144">
        <v>0</v>
      </c>
      <c r="AA171" s="145">
        <f t="shared" si="3"/>
        <v>0</v>
      </c>
      <c r="AR171" s="17" t="s">
        <v>124</v>
      </c>
      <c r="AT171" s="17" t="s">
        <v>126</v>
      </c>
      <c r="AU171" s="17" t="s">
        <v>83</v>
      </c>
      <c r="AY171" s="17" t="s">
        <v>125</v>
      </c>
      <c r="BE171" s="146">
        <f t="shared" si="4"/>
        <v>0</v>
      </c>
      <c r="BF171" s="146">
        <f t="shared" si="5"/>
        <v>0</v>
      </c>
      <c r="BG171" s="146">
        <f t="shared" si="6"/>
        <v>0</v>
      </c>
      <c r="BH171" s="146">
        <f t="shared" si="7"/>
        <v>0</v>
      </c>
      <c r="BI171" s="146">
        <f t="shared" si="8"/>
        <v>0</v>
      </c>
      <c r="BJ171" s="17" t="s">
        <v>83</v>
      </c>
      <c r="BK171" s="147">
        <f t="shared" si="9"/>
        <v>0</v>
      </c>
      <c r="BL171" s="17" t="s">
        <v>124</v>
      </c>
      <c r="BM171" s="17" t="s">
        <v>217</v>
      </c>
    </row>
    <row r="172" spans="2:65" s="1" customFormat="1" ht="31.5" customHeight="1" x14ac:dyDescent="0.3">
      <c r="B172" s="137"/>
      <c r="C172" s="138" t="s">
        <v>218</v>
      </c>
      <c r="D172" s="138" t="s">
        <v>126</v>
      </c>
      <c r="E172" s="139" t="s">
        <v>219</v>
      </c>
      <c r="F172" s="248" t="s">
        <v>220</v>
      </c>
      <c r="G172" s="249"/>
      <c r="H172" s="249"/>
      <c r="I172" s="249"/>
      <c r="J172" s="140" t="s">
        <v>200</v>
      </c>
      <c r="K172" s="141">
        <v>7.9939999999999998</v>
      </c>
      <c r="L172" s="250">
        <v>0</v>
      </c>
      <c r="M172" s="249"/>
      <c r="N172" s="250">
        <f t="shared" si="0"/>
        <v>0</v>
      </c>
      <c r="O172" s="249"/>
      <c r="P172" s="249"/>
      <c r="Q172" s="249"/>
      <c r="R172" s="142"/>
      <c r="T172" s="143" t="s">
        <v>3</v>
      </c>
      <c r="U172" s="40" t="s">
        <v>39</v>
      </c>
      <c r="V172" s="144">
        <v>0.1</v>
      </c>
      <c r="W172" s="144">
        <f t="shared" si="1"/>
        <v>0.7994</v>
      </c>
      <c r="X172" s="144">
        <v>0</v>
      </c>
      <c r="Y172" s="144">
        <f t="shared" si="2"/>
        <v>0</v>
      </c>
      <c r="Z172" s="144">
        <v>0</v>
      </c>
      <c r="AA172" s="145">
        <f t="shared" si="3"/>
        <v>0</v>
      </c>
      <c r="AR172" s="17" t="s">
        <v>124</v>
      </c>
      <c r="AT172" s="17" t="s">
        <v>126</v>
      </c>
      <c r="AU172" s="17" t="s">
        <v>83</v>
      </c>
      <c r="AY172" s="17" t="s">
        <v>125</v>
      </c>
      <c r="BE172" s="146">
        <f t="shared" si="4"/>
        <v>0</v>
      </c>
      <c r="BF172" s="146">
        <f t="shared" si="5"/>
        <v>0</v>
      </c>
      <c r="BG172" s="146">
        <f t="shared" si="6"/>
        <v>0</v>
      </c>
      <c r="BH172" s="146">
        <f t="shared" si="7"/>
        <v>0</v>
      </c>
      <c r="BI172" s="146">
        <f t="shared" si="8"/>
        <v>0</v>
      </c>
      <c r="BJ172" s="17" t="s">
        <v>83</v>
      </c>
      <c r="BK172" s="147">
        <f t="shared" si="9"/>
        <v>0</v>
      </c>
      <c r="BL172" s="17" t="s">
        <v>124</v>
      </c>
      <c r="BM172" s="17" t="s">
        <v>221</v>
      </c>
    </row>
    <row r="173" spans="2:65" s="1" customFormat="1" ht="31.5" customHeight="1" x14ac:dyDescent="0.3">
      <c r="B173" s="137"/>
      <c r="C173" s="138" t="s">
        <v>222</v>
      </c>
      <c r="D173" s="138" t="s">
        <v>126</v>
      </c>
      <c r="E173" s="139" t="s">
        <v>223</v>
      </c>
      <c r="F173" s="248" t="s">
        <v>224</v>
      </c>
      <c r="G173" s="249"/>
      <c r="H173" s="249"/>
      <c r="I173" s="249"/>
      <c r="J173" s="140" t="s">
        <v>200</v>
      </c>
      <c r="K173" s="141">
        <v>3.9969999999999999</v>
      </c>
      <c r="L173" s="250">
        <v>0</v>
      </c>
      <c r="M173" s="249"/>
      <c r="N173" s="250">
        <f t="shared" si="0"/>
        <v>0</v>
      </c>
      <c r="O173" s="249"/>
      <c r="P173" s="249"/>
      <c r="Q173" s="249"/>
      <c r="R173" s="142"/>
      <c r="T173" s="143" t="s">
        <v>3</v>
      </c>
      <c r="U173" s="40" t="s">
        <v>39</v>
      </c>
      <c r="V173" s="144">
        <v>0</v>
      </c>
      <c r="W173" s="144">
        <f t="shared" si="1"/>
        <v>0</v>
      </c>
      <c r="X173" s="144">
        <v>0</v>
      </c>
      <c r="Y173" s="144">
        <f t="shared" si="2"/>
        <v>0</v>
      </c>
      <c r="Z173" s="144">
        <v>0</v>
      </c>
      <c r="AA173" s="145">
        <f t="shared" si="3"/>
        <v>0</v>
      </c>
      <c r="AR173" s="17" t="s">
        <v>124</v>
      </c>
      <c r="AT173" s="17" t="s">
        <v>126</v>
      </c>
      <c r="AU173" s="17" t="s">
        <v>83</v>
      </c>
      <c r="AY173" s="17" t="s">
        <v>125</v>
      </c>
      <c r="BE173" s="146">
        <f t="shared" si="4"/>
        <v>0</v>
      </c>
      <c r="BF173" s="146">
        <f t="shared" si="5"/>
        <v>0</v>
      </c>
      <c r="BG173" s="146">
        <f t="shared" si="6"/>
        <v>0</v>
      </c>
      <c r="BH173" s="146">
        <f t="shared" si="7"/>
        <v>0</v>
      </c>
      <c r="BI173" s="146">
        <f t="shared" si="8"/>
        <v>0</v>
      </c>
      <c r="BJ173" s="17" t="s">
        <v>83</v>
      </c>
      <c r="BK173" s="147">
        <f t="shared" si="9"/>
        <v>0</v>
      </c>
      <c r="BL173" s="17" t="s">
        <v>124</v>
      </c>
      <c r="BM173" s="17" t="s">
        <v>225</v>
      </c>
    </row>
    <row r="174" spans="2:65" s="10" customFormat="1" ht="29.85" customHeight="1" x14ac:dyDescent="0.3">
      <c r="B174" s="127"/>
      <c r="C174" s="128"/>
      <c r="D174" s="164" t="s">
        <v>141</v>
      </c>
      <c r="E174" s="164"/>
      <c r="F174" s="164"/>
      <c r="G174" s="164"/>
      <c r="H174" s="164"/>
      <c r="I174" s="164"/>
      <c r="J174" s="164"/>
      <c r="K174" s="164"/>
      <c r="L174" s="164"/>
      <c r="M174" s="164"/>
      <c r="N174" s="268">
        <f>BK174</f>
        <v>0</v>
      </c>
      <c r="O174" s="269"/>
      <c r="P174" s="269"/>
      <c r="Q174" s="269"/>
      <c r="R174" s="130"/>
      <c r="T174" s="131"/>
      <c r="U174" s="128"/>
      <c r="V174" s="128"/>
      <c r="W174" s="132">
        <f>W175</f>
        <v>5.132892</v>
      </c>
      <c r="X174" s="128"/>
      <c r="Y174" s="132">
        <f>Y175</f>
        <v>0</v>
      </c>
      <c r="Z174" s="128"/>
      <c r="AA174" s="133">
        <f>AA175</f>
        <v>0</v>
      </c>
      <c r="AR174" s="134" t="s">
        <v>77</v>
      </c>
      <c r="AT174" s="135" t="s">
        <v>71</v>
      </c>
      <c r="AU174" s="135" t="s">
        <v>77</v>
      </c>
      <c r="AY174" s="134" t="s">
        <v>125</v>
      </c>
      <c r="BK174" s="136">
        <f>BK175</f>
        <v>0</v>
      </c>
    </row>
    <row r="175" spans="2:65" s="1" customFormat="1" ht="31.5" customHeight="1" x14ac:dyDescent="0.3">
      <c r="B175" s="137"/>
      <c r="C175" s="138" t="s">
        <v>226</v>
      </c>
      <c r="D175" s="138" t="s">
        <v>126</v>
      </c>
      <c r="E175" s="139" t="s">
        <v>227</v>
      </c>
      <c r="F175" s="248" t="s">
        <v>228</v>
      </c>
      <c r="G175" s="249"/>
      <c r="H175" s="249"/>
      <c r="I175" s="249"/>
      <c r="J175" s="140" t="s">
        <v>200</v>
      </c>
      <c r="K175" s="141">
        <v>2.0840000000000001</v>
      </c>
      <c r="L175" s="250">
        <v>0</v>
      </c>
      <c r="M175" s="249"/>
      <c r="N175" s="250">
        <f>ROUND(L175*K175,3)</f>
        <v>0</v>
      </c>
      <c r="O175" s="249"/>
      <c r="P175" s="249"/>
      <c r="Q175" s="249"/>
      <c r="R175" s="142"/>
      <c r="T175" s="143" t="s">
        <v>3</v>
      </c>
      <c r="U175" s="40" t="s">
        <v>39</v>
      </c>
      <c r="V175" s="144">
        <v>2.4630000000000001</v>
      </c>
      <c r="W175" s="144">
        <f>V175*K175</f>
        <v>5.132892</v>
      </c>
      <c r="X175" s="144">
        <v>0</v>
      </c>
      <c r="Y175" s="144">
        <f>X175*K175</f>
        <v>0</v>
      </c>
      <c r="Z175" s="144">
        <v>0</v>
      </c>
      <c r="AA175" s="145">
        <f>Z175*K175</f>
        <v>0</v>
      </c>
      <c r="AR175" s="17" t="s">
        <v>124</v>
      </c>
      <c r="AT175" s="17" t="s">
        <v>126</v>
      </c>
      <c r="AU175" s="17" t="s">
        <v>83</v>
      </c>
      <c r="AY175" s="17" t="s">
        <v>125</v>
      </c>
      <c r="BE175" s="146">
        <f>IF(U175="základná",N175,0)</f>
        <v>0</v>
      </c>
      <c r="BF175" s="146">
        <f>IF(U175="znížená",N175,0)</f>
        <v>0</v>
      </c>
      <c r="BG175" s="146">
        <f>IF(U175="zákl. prenesená",N175,0)</f>
        <v>0</v>
      </c>
      <c r="BH175" s="146">
        <f>IF(U175="zníž. prenesená",N175,0)</f>
        <v>0</v>
      </c>
      <c r="BI175" s="146">
        <f>IF(U175="nulová",N175,0)</f>
        <v>0</v>
      </c>
      <c r="BJ175" s="17" t="s">
        <v>83</v>
      </c>
      <c r="BK175" s="147">
        <f>ROUND(L175*K175,3)</f>
        <v>0</v>
      </c>
      <c r="BL175" s="17" t="s">
        <v>124</v>
      </c>
      <c r="BM175" s="17" t="s">
        <v>229</v>
      </c>
    </row>
    <row r="176" spans="2:65" s="10" customFormat="1" ht="37.35" customHeight="1" x14ac:dyDescent="0.35">
      <c r="B176" s="127"/>
      <c r="C176" s="128"/>
      <c r="D176" s="129" t="s">
        <v>142</v>
      </c>
      <c r="E176" s="129"/>
      <c r="F176" s="129"/>
      <c r="G176" s="129"/>
      <c r="H176" s="129"/>
      <c r="I176" s="129"/>
      <c r="J176" s="129"/>
      <c r="K176" s="129"/>
      <c r="L176" s="129"/>
      <c r="M176" s="129"/>
      <c r="N176" s="270">
        <f>BK176</f>
        <v>0</v>
      </c>
      <c r="O176" s="271"/>
      <c r="P176" s="271"/>
      <c r="Q176" s="271"/>
      <c r="R176" s="130"/>
      <c r="T176" s="131"/>
      <c r="U176" s="128"/>
      <c r="V176" s="128"/>
      <c r="W176" s="132">
        <f>W177+W192+W223+W228+W235</f>
        <v>340.694526</v>
      </c>
      <c r="X176" s="128"/>
      <c r="Y176" s="132">
        <f>Y177+Y192+Y223+Y228+Y235</f>
        <v>7.5195770599999978</v>
      </c>
      <c r="Z176" s="128"/>
      <c r="AA176" s="133">
        <f>AA177+AA192+AA223+AA228+AA235</f>
        <v>1.1050374000000001</v>
      </c>
      <c r="AR176" s="134" t="s">
        <v>83</v>
      </c>
      <c r="AT176" s="135" t="s">
        <v>71</v>
      </c>
      <c r="AU176" s="135" t="s">
        <v>72</v>
      </c>
      <c r="AY176" s="134" t="s">
        <v>125</v>
      </c>
      <c r="BK176" s="136">
        <f>BK177+BK192+BK223+BK228+BK235</f>
        <v>0</v>
      </c>
    </row>
    <row r="177" spans="2:65" s="10" customFormat="1" ht="19.899999999999999" customHeight="1" x14ac:dyDescent="0.3">
      <c r="B177" s="127"/>
      <c r="C177" s="128"/>
      <c r="D177" s="164" t="s">
        <v>143</v>
      </c>
      <c r="E177" s="164"/>
      <c r="F177" s="164"/>
      <c r="G177" s="164"/>
      <c r="H177" s="164"/>
      <c r="I177" s="164"/>
      <c r="J177" s="164"/>
      <c r="K177" s="164"/>
      <c r="L177" s="164"/>
      <c r="M177" s="164"/>
      <c r="N177" s="266">
        <f>BK177</f>
        <v>0</v>
      </c>
      <c r="O177" s="267"/>
      <c r="P177" s="267"/>
      <c r="Q177" s="267"/>
      <c r="R177" s="130"/>
      <c r="T177" s="131"/>
      <c r="U177" s="128"/>
      <c r="V177" s="128"/>
      <c r="W177" s="132">
        <f>SUM(W178:W191)</f>
        <v>55.039865999999996</v>
      </c>
      <c r="X177" s="128"/>
      <c r="Y177" s="132">
        <f>SUM(Y178:Y191)</f>
        <v>1.7865539999999999E-2</v>
      </c>
      <c r="Z177" s="128"/>
      <c r="AA177" s="133">
        <f>SUM(AA178:AA191)</f>
        <v>0.1148499</v>
      </c>
      <c r="AR177" s="134" t="s">
        <v>83</v>
      </c>
      <c r="AT177" s="135" t="s">
        <v>71</v>
      </c>
      <c r="AU177" s="135" t="s">
        <v>77</v>
      </c>
      <c r="AY177" s="134" t="s">
        <v>125</v>
      </c>
      <c r="BK177" s="136">
        <f>SUM(BK178:BK191)</f>
        <v>0</v>
      </c>
    </row>
    <row r="178" spans="2:65" s="1" customFormat="1" ht="31.5" customHeight="1" x14ac:dyDescent="0.3">
      <c r="B178" s="137"/>
      <c r="C178" s="138" t="s">
        <v>230</v>
      </c>
      <c r="D178" s="138" t="s">
        <v>126</v>
      </c>
      <c r="E178" s="139" t="s">
        <v>231</v>
      </c>
      <c r="F178" s="248" t="s">
        <v>232</v>
      </c>
      <c r="G178" s="249"/>
      <c r="H178" s="249"/>
      <c r="I178" s="249"/>
      <c r="J178" s="140" t="s">
        <v>178</v>
      </c>
      <c r="K178" s="141">
        <v>85.073999999999998</v>
      </c>
      <c r="L178" s="250">
        <v>0</v>
      </c>
      <c r="M178" s="249"/>
      <c r="N178" s="250">
        <f>ROUND(L178*K178,3)</f>
        <v>0</v>
      </c>
      <c r="O178" s="249"/>
      <c r="P178" s="249"/>
      <c r="Q178" s="249"/>
      <c r="R178" s="142"/>
      <c r="T178" s="143" t="s">
        <v>3</v>
      </c>
      <c r="U178" s="40" t="s">
        <v>39</v>
      </c>
      <c r="V178" s="144">
        <v>0.57099999999999995</v>
      </c>
      <c r="W178" s="144">
        <f>V178*K178</f>
        <v>48.577253999999996</v>
      </c>
      <c r="X178" s="144">
        <v>2.1000000000000001E-4</v>
      </c>
      <c r="Y178" s="144">
        <f>X178*K178</f>
        <v>1.7865539999999999E-2</v>
      </c>
      <c r="Z178" s="144">
        <v>0</v>
      </c>
      <c r="AA178" s="145">
        <f>Z178*K178</f>
        <v>0</v>
      </c>
      <c r="AR178" s="17" t="s">
        <v>233</v>
      </c>
      <c r="AT178" s="17" t="s">
        <v>126</v>
      </c>
      <c r="AU178" s="17" t="s">
        <v>83</v>
      </c>
      <c r="AY178" s="17" t="s">
        <v>125</v>
      </c>
      <c r="BE178" s="146">
        <f>IF(U178="základná",N178,0)</f>
        <v>0</v>
      </c>
      <c r="BF178" s="146">
        <f>IF(U178="znížená",N178,0)</f>
        <v>0</v>
      </c>
      <c r="BG178" s="146">
        <f>IF(U178="zákl. prenesená",N178,0)</f>
        <v>0</v>
      </c>
      <c r="BH178" s="146">
        <f>IF(U178="zníž. prenesená",N178,0)</f>
        <v>0</v>
      </c>
      <c r="BI178" s="146">
        <f>IF(U178="nulová",N178,0)</f>
        <v>0</v>
      </c>
      <c r="BJ178" s="17" t="s">
        <v>83</v>
      </c>
      <c r="BK178" s="147">
        <f>ROUND(L178*K178,3)</f>
        <v>0</v>
      </c>
      <c r="BL178" s="17" t="s">
        <v>233</v>
      </c>
      <c r="BM178" s="17" t="s">
        <v>234</v>
      </c>
    </row>
    <row r="179" spans="2:65" s="11" customFormat="1" ht="22.5" customHeight="1" x14ac:dyDescent="0.3">
      <c r="B179" s="148"/>
      <c r="C179" s="149"/>
      <c r="D179" s="149"/>
      <c r="E179" s="150" t="s">
        <v>3</v>
      </c>
      <c r="F179" s="257" t="s">
        <v>235</v>
      </c>
      <c r="G179" s="254"/>
      <c r="H179" s="254"/>
      <c r="I179" s="254"/>
      <c r="J179" s="149"/>
      <c r="K179" s="151">
        <v>3</v>
      </c>
      <c r="L179" s="149"/>
      <c r="M179" s="149"/>
      <c r="N179" s="149"/>
      <c r="O179" s="149"/>
      <c r="P179" s="149"/>
      <c r="Q179" s="149"/>
      <c r="R179" s="152"/>
      <c r="T179" s="153"/>
      <c r="U179" s="149"/>
      <c r="V179" s="149"/>
      <c r="W179" s="149"/>
      <c r="X179" s="149"/>
      <c r="Y179" s="149"/>
      <c r="Z179" s="149"/>
      <c r="AA179" s="154"/>
      <c r="AT179" s="155" t="s">
        <v>131</v>
      </c>
      <c r="AU179" s="155" t="s">
        <v>83</v>
      </c>
      <c r="AV179" s="11" t="s">
        <v>83</v>
      </c>
      <c r="AW179" s="11" t="s">
        <v>29</v>
      </c>
      <c r="AX179" s="11" t="s">
        <v>72</v>
      </c>
      <c r="AY179" s="155" t="s">
        <v>125</v>
      </c>
    </row>
    <row r="180" spans="2:65" s="11" customFormat="1" ht="22.5" customHeight="1" x14ac:dyDescent="0.3">
      <c r="B180" s="148"/>
      <c r="C180" s="149"/>
      <c r="D180" s="149"/>
      <c r="E180" s="150" t="s">
        <v>3</v>
      </c>
      <c r="F180" s="253" t="s">
        <v>236</v>
      </c>
      <c r="G180" s="254"/>
      <c r="H180" s="254"/>
      <c r="I180" s="254"/>
      <c r="J180" s="149"/>
      <c r="K180" s="151">
        <v>2.964</v>
      </c>
      <c r="L180" s="149"/>
      <c r="M180" s="149"/>
      <c r="N180" s="149"/>
      <c r="O180" s="149"/>
      <c r="P180" s="149"/>
      <c r="Q180" s="149"/>
      <c r="R180" s="152"/>
      <c r="T180" s="153"/>
      <c r="U180" s="149"/>
      <c r="V180" s="149"/>
      <c r="W180" s="149"/>
      <c r="X180" s="149"/>
      <c r="Y180" s="149"/>
      <c r="Z180" s="149"/>
      <c r="AA180" s="154"/>
      <c r="AT180" s="155" t="s">
        <v>131</v>
      </c>
      <c r="AU180" s="155" t="s">
        <v>83</v>
      </c>
      <c r="AV180" s="11" t="s">
        <v>83</v>
      </c>
      <c r="AW180" s="11" t="s">
        <v>29</v>
      </c>
      <c r="AX180" s="11" t="s">
        <v>72</v>
      </c>
      <c r="AY180" s="155" t="s">
        <v>125</v>
      </c>
    </row>
    <row r="181" spans="2:65" s="11" customFormat="1" ht="22.5" customHeight="1" x14ac:dyDescent="0.3">
      <c r="B181" s="148"/>
      <c r="C181" s="149"/>
      <c r="D181" s="149"/>
      <c r="E181" s="150" t="s">
        <v>3</v>
      </c>
      <c r="F181" s="253" t="s">
        <v>237</v>
      </c>
      <c r="G181" s="254"/>
      <c r="H181" s="254"/>
      <c r="I181" s="254"/>
      <c r="J181" s="149"/>
      <c r="K181" s="151">
        <v>0.63</v>
      </c>
      <c r="L181" s="149"/>
      <c r="M181" s="149"/>
      <c r="N181" s="149"/>
      <c r="O181" s="149"/>
      <c r="P181" s="149"/>
      <c r="Q181" s="149"/>
      <c r="R181" s="152"/>
      <c r="T181" s="153"/>
      <c r="U181" s="149"/>
      <c r="V181" s="149"/>
      <c r="W181" s="149"/>
      <c r="X181" s="149"/>
      <c r="Y181" s="149"/>
      <c r="Z181" s="149"/>
      <c r="AA181" s="154"/>
      <c r="AT181" s="155" t="s">
        <v>131</v>
      </c>
      <c r="AU181" s="155" t="s">
        <v>83</v>
      </c>
      <c r="AV181" s="11" t="s">
        <v>83</v>
      </c>
      <c r="AW181" s="11" t="s">
        <v>29</v>
      </c>
      <c r="AX181" s="11" t="s">
        <v>72</v>
      </c>
      <c r="AY181" s="155" t="s">
        <v>125</v>
      </c>
    </row>
    <row r="182" spans="2:65" s="11" customFormat="1" ht="22.5" customHeight="1" x14ac:dyDescent="0.3">
      <c r="B182" s="148"/>
      <c r="C182" s="149"/>
      <c r="D182" s="149"/>
      <c r="E182" s="150" t="s">
        <v>3</v>
      </c>
      <c r="F182" s="253" t="s">
        <v>238</v>
      </c>
      <c r="G182" s="254"/>
      <c r="H182" s="254"/>
      <c r="I182" s="254"/>
      <c r="J182" s="149"/>
      <c r="K182" s="151">
        <v>4.7</v>
      </c>
      <c r="L182" s="149"/>
      <c r="M182" s="149"/>
      <c r="N182" s="149"/>
      <c r="O182" s="149"/>
      <c r="P182" s="149"/>
      <c r="Q182" s="149"/>
      <c r="R182" s="152"/>
      <c r="T182" s="153"/>
      <c r="U182" s="149"/>
      <c r="V182" s="149"/>
      <c r="W182" s="149"/>
      <c r="X182" s="149"/>
      <c r="Y182" s="149"/>
      <c r="Z182" s="149"/>
      <c r="AA182" s="154"/>
      <c r="AT182" s="155" t="s">
        <v>131</v>
      </c>
      <c r="AU182" s="155" t="s">
        <v>83</v>
      </c>
      <c r="AV182" s="11" t="s">
        <v>83</v>
      </c>
      <c r="AW182" s="11" t="s">
        <v>29</v>
      </c>
      <c r="AX182" s="11" t="s">
        <v>72</v>
      </c>
      <c r="AY182" s="155" t="s">
        <v>125</v>
      </c>
    </row>
    <row r="183" spans="2:65" s="11" customFormat="1" ht="22.5" customHeight="1" x14ac:dyDescent="0.3">
      <c r="B183" s="148"/>
      <c r="C183" s="149"/>
      <c r="D183" s="149"/>
      <c r="E183" s="150" t="s">
        <v>3</v>
      </c>
      <c r="F183" s="253" t="s">
        <v>239</v>
      </c>
      <c r="G183" s="254"/>
      <c r="H183" s="254"/>
      <c r="I183" s="254"/>
      <c r="J183" s="149"/>
      <c r="K183" s="151">
        <v>49.5</v>
      </c>
      <c r="L183" s="149"/>
      <c r="M183" s="149"/>
      <c r="N183" s="149"/>
      <c r="O183" s="149"/>
      <c r="P183" s="149"/>
      <c r="Q183" s="149"/>
      <c r="R183" s="152"/>
      <c r="T183" s="153"/>
      <c r="U183" s="149"/>
      <c r="V183" s="149"/>
      <c r="W183" s="149"/>
      <c r="X183" s="149"/>
      <c r="Y183" s="149"/>
      <c r="Z183" s="149"/>
      <c r="AA183" s="154"/>
      <c r="AT183" s="155" t="s">
        <v>131</v>
      </c>
      <c r="AU183" s="155" t="s">
        <v>83</v>
      </c>
      <c r="AV183" s="11" t="s">
        <v>83</v>
      </c>
      <c r="AW183" s="11" t="s">
        <v>29</v>
      </c>
      <c r="AX183" s="11" t="s">
        <v>72</v>
      </c>
      <c r="AY183" s="155" t="s">
        <v>125</v>
      </c>
    </row>
    <row r="184" spans="2:65" s="11" customFormat="1" ht="22.5" customHeight="1" x14ac:dyDescent="0.3">
      <c r="B184" s="148"/>
      <c r="C184" s="149"/>
      <c r="D184" s="149"/>
      <c r="E184" s="150" t="s">
        <v>3</v>
      </c>
      <c r="F184" s="253" t="s">
        <v>240</v>
      </c>
      <c r="G184" s="254"/>
      <c r="H184" s="254"/>
      <c r="I184" s="254"/>
      <c r="J184" s="149"/>
      <c r="K184" s="151">
        <v>21.9</v>
      </c>
      <c r="L184" s="149"/>
      <c r="M184" s="149"/>
      <c r="N184" s="149"/>
      <c r="O184" s="149"/>
      <c r="P184" s="149"/>
      <c r="Q184" s="149"/>
      <c r="R184" s="152"/>
      <c r="T184" s="153"/>
      <c r="U184" s="149"/>
      <c r="V184" s="149"/>
      <c r="W184" s="149"/>
      <c r="X184" s="149"/>
      <c r="Y184" s="149"/>
      <c r="Z184" s="149"/>
      <c r="AA184" s="154"/>
      <c r="AT184" s="155" t="s">
        <v>131</v>
      </c>
      <c r="AU184" s="155" t="s">
        <v>83</v>
      </c>
      <c r="AV184" s="11" t="s">
        <v>83</v>
      </c>
      <c r="AW184" s="11" t="s">
        <v>29</v>
      </c>
      <c r="AX184" s="11" t="s">
        <v>72</v>
      </c>
      <c r="AY184" s="155" t="s">
        <v>125</v>
      </c>
    </row>
    <row r="185" spans="2:65" s="11" customFormat="1" ht="22.5" customHeight="1" x14ac:dyDescent="0.3">
      <c r="B185" s="148"/>
      <c r="C185" s="149"/>
      <c r="D185" s="149"/>
      <c r="E185" s="150" t="s">
        <v>3</v>
      </c>
      <c r="F185" s="253" t="s">
        <v>241</v>
      </c>
      <c r="G185" s="254"/>
      <c r="H185" s="254"/>
      <c r="I185" s="254"/>
      <c r="J185" s="149"/>
      <c r="K185" s="151">
        <v>1.52</v>
      </c>
      <c r="L185" s="149"/>
      <c r="M185" s="149"/>
      <c r="N185" s="149"/>
      <c r="O185" s="149"/>
      <c r="P185" s="149"/>
      <c r="Q185" s="149"/>
      <c r="R185" s="152"/>
      <c r="T185" s="153"/>
      <c r="U185" s="149"/>
      <c r="V185" s="149"/>
      <c r="W185" s="149"/>
      <c r="X185" s="149"/>
      <c r="Y185" s="149"/>
      <c r="Z185" s="149"/>
      <c r="AA185" s="154"/>
      <c r="AT185" s="155" t="s">
        <v>131</v>
      </c>
      <c r="AU185" s="155" t="s">
        <v>83</v>
      </c>
      <c r="AV185" s="11" t="s">
        <v>83</v>
      </c>
      <c r="AW185" s="11" t="s">
        <v>29</v>
      </c>
      <c r="AX185" s="11" t="s">
        <v>72</v>
      </c>
      <c r="AY185" s="155" t="s">
        <v>125</v>
      </c>
    </row>
    <row r="186" spans="2:65" s="11" customFormat="1" ht="22.5" customHeight="1" x14ac:dyDescent="0.3">
      <c r="B186" s="148"/>
      <c r="C186" s="149"/>
      <c r="D186" s="149"/>
      <c r="E186" s="150" t="s">
        <v>3</v>
      </c>
      <c r="F186" s="253" t="s">
        <v>242</v>
      </c>
      <c r="G186" s="254"/>
      <c r="H186" s="254"/>
      <c r="I186" s="254"/>
      <c r="J186" s="149"/>
      <c r="K186" s="151">
        <v>0.86</v>
      </c>
      <c r="L186" s="149"/>
      <c r="M186" s="149"/>
      <c r="N186" s="149"/>
      <c r="O186" s="149"/>
      <c r="P186" s="149"/>
      <c r="Q186" s="149"/>
      <c r="R186" s="152"/>
      <c r="T186" s="153"/>
      <c r="U186" s="149"/>
      <c r="V186" s="149"/>
      <c r="W186" s="149"/>
      <c r="X186" s="149"/>
      <c r="Y186" s="149"/>
      <c r="Z186" s="149"/>
      <c r="AA186" s="154"/>
      <c r="AT186" s="155" t="s">
        <v>131</v>
      </c>
      <c r="AU186" s="155" t="s">
        <v>83</v>
      </c>
      <c r="AV186" s="11" t="s">
        <v>83</v>
      </c>
      <c r="AW186" s="11" t="s">
        <v>29</v>
      </c>
      <c r="AX186" s="11" t="s">
        <v>72</v>
      </c>
      <c r="AY186" s="155" t="s">
        <v>125</v>
      </c>
    </row>
    <row r="187" spans="2:65" s="12" customFormat="1" ht="22.5" customHeight="1" x14ac:dyDescent="0.3">
      <c r="B187" s="156"/>
      <c r="C187" s="157"/>
      <c r="D187" s="157"/>
      <c r="E187" s="158" t="s">
        <v>3</v>
      </c>
      <c r="F187" s="255" t="s">
        <v>132</v>
      </c>
      <c r="G187" s="256"/>
      <c r="H187" s="256"/>
      <c r="I187" s="256"/>
      <c r="J187" s="157"/>
      <c r="K187" s="159">
        <v>85.073999999999998</v>
      </c>
      <c r="L187" s="157"/>
      <c r="M187" s="157"/>
      <c r="N187" s="157"/>
      <c r="O187" s="157"/>
      <c r="P187" s="157"/>
      <c r="Q187" s="157"/>
      <c r="R187" s="160"/>
      <c r="T187" s="161"/>
      <c r="U187" s="157"/>
      <c r="V187" s="157"/>
      <c r="W187" s="157"/>
      <c r="X187" s="157"/>
      <c r="Y187" s="157"/>
      <c r="Z187" s="157"/>
      <c r="AA187" s="162"/>
      <c r="AT187" s="163" t="s">
        <v>131</v>
      </c>
      <c r="AU187" s="163" t="s">
        <v>83</v>
      </c>
      <c r="AV187" s="12" t="s">
        <v>124</v>
      </c>
      <c r="AW187" s="12" t="s">
        <v>29</v>
      </c>
      <c r="AX187" s="12" t="s">
        <v>77</v>
      </c>
      <c r="AY187" s="163" t="s">
        <v>125</v>
      </c>
    </row>
    <row r="188" spans="2:65" s="1" customFormat="1" ht="31.5" customHeight="1" x14ac:dyDescent="0.3">
      <c r="B188" s="137"/>
      <c r="C188" s="138" t="s">
        <v>233</v>
      </c>
      <c r="D188" s="138" t="s">
        <v>126</v>
      </c>
      <c r="E188" s="139" t="s">
        <v>243</v>
      </c>
      <c r="F188" s="248" t="s">
        <v>244</v>
      </c>
      <c r="G188" s="249"/>
      <c r="H188" s="249"/>
      <c r="I188" s="249"/>
      <c r="J188" s="140" t="s">
        <v>178</v>
      </c>
      <c r="K188" s="141">
        <v>85.073999999999998</v>
      </c>
      <c r="L188" s="250">
        <v>0</v>
      </c>
      <c r="M188" s="249"/>
      <c r="N188" s="250">
        <f>ROUND(L188*K188,3)</f>
        <v>0</v>
      </c>
      <c r="O188" s="249"/>
      <c r="P188" s="249"/>
      <c r="Q188" s="249"/>
      <c r="R188" s="142"/>
      <c r="T188" s="143" t="s">
        <v>3</v>
      </c>
      <c r="U188" s="40" t="s">
        <v>39</v>
      </c>
      <c r="V188" s="144">
        <v>7.4999999999999997E-2</v>
      </c>
      <c r="W188" s="144">
        <f>V188*K188</f>
        <v>6.3805499999999995</v>
      </c>
      <c r="X188" s="144">
        <v>0</v>
      </c>
      <c r="Y188" s="144">
        <f>X188*K188</f>
        <v>0</v>
      </c>
      <c r="Z188" s="144">
        <v>1.3500000000000001E-3</v>
      </c>
      <c r="AA188" s="145">
        <f>Z188*K188</f>
        <v>0.1148499</v>
      </c>
      <c r="AR188" s="17" t="s">
        <v>233</v>
      </c>
      <c r="AT188" s="17" t="s">
        <v>126</v>
      </c>
      <c r="AU188" s="17" t="s">
        <v>83</v>
      </c>
      <c r="AY188" s="17" t="s">
        <v>125</v>
      </c>
      <c r="BE188" s="146">
        <f>IF(U188="základná",N188,0)</f>
        <v>0</v>
      </c>
      <c r="BF188" s="146">
        <f>IF(U188="znížená",N188,0)</f>
        <v>0</v>
      </c>
      <c r="BG188" s="146">
        <f>IF(U188="zákl. prenesená",N188,0)</f>
        <v>0</v>
      </c>
      <c r="BH188" s="146">
        <f>IF(U188="zníž. prenesená",N188,0)</f>
        <v>0</v>
      </c>
      <c r="BI188" s="146">
        <f>IF(U188="nulová",N188,0)</f>
        <v>0</v>
      </c>
      <c r="BJ188" s="17" t="s">
        <v>83</v>
      </c>
      <c r="BK188" s="147">
        <f>ROUND(L188*K188,3)</f>
        <v>0</v>
      </c>
      <c r="BL188" s="17" t="s">
        <v>233</v>
      </c>
      <c r="BM188" s="17" t="s">
        <v>245</v>
      </c>
    </row>
    <row r="189" spans="2:65" s="11" customFormat="1" ht="22.5" customHeight="1" x14ac:dyDescent="0.3">
      <c r="B189" s="148"/>
      <c r="C189" s="149"/>
      <c r="D189" s="149"/>
      <c r="E189" s="150" t="s">
        <v>3</v>
      </c>
      <c r="F189" s="257" t="s">
        <v>246</v>
      </c>
      <c r="G189" s="254"/>
      <c r="H189" s="254"/>
      <c r="I189" s="254"/>
      <c r="J189" s="149"/>
      <c r="K189" s="151">
        <v>85.073999999999998</v>
      </c>
      <c r="L189" s="149"/>
      <c r="M189" s="149"/>
      <c r="N189" s="149"/>
      <c r="O189" s="149"/>
      <c r="P189" s="149"/>
      <c r="Q189" s="149"/>
      <c r="R189" s="152"/>
      <c r="T189" s="153"/>
      <c r="U189" s="149"/>
      <c r="V189" s="149"/>
      <c r="W189" s="149"/>
      <c r="X189" s="149"/>
      <c r="Y189" s="149"/>
      <c r="Z189" s="149"/>
      <c r="AA189" s="154"/>
      <c r="AT189" s="155" t="s">
        <v>131</v>
      </c>
      <c r="AU189" s="155" t="s">
        <v>83</v>
      </c>
      <c r="AV189" s="11" t="s">
        <v>83</v>
      </c>
      <c r="AW189" s="11" t="s">
        <v>29</v>
      </c>
      <c r="AX189" s="11" t="s">
        <v>72</v>
      </c>
      <c r="AY189" s="155" t="s">
        <v>125</v>
      </c>
    </row>
    <row r="190" spans="2:65" s="12" customFormat="1" ht="22.5" customHeight="1" x14ac:dyDescent="0.3">
      <c r="B190" s="156"/>
      <c r="C190" s="157"/>
      <c r="D190" s="157"/>
      <c r="E190" s="158" t="s">
        <v>3</v>
      </c>
      <c r="F190" s="255" t="s">
        <v>132</v>
      </c>
      <c r="G190" s="256"/>
      <c r="H190" s="256"/>
      <c r="I190" s="256"/>
      <c r="J190" s="157"/>
      <c r="K190" s="159">
        <v>85.073999999999998</v>
      </c>
      <c r="L190" s="157"/>
      <c r="M190" s="157"/>
      <c r="N190" s="157"/>
      <c r="O190" s="157"/>
      <c r="P190" s="157"/>
      <c r="Q190" s="157"/>
      <c r="R190" s="160"/>
      <c r="T190" s="161"/>
      <c r="U190" s="157"/>
      <c r="V190" s="157"/>
      <c r="W190" s="157"/>
      <c r="X190" s="157"/>
      <c r="Y190" s="157"/>
      <c r="Z190" s="157"/>
      <c r="AA190" s="162"/>
      <c r="AT190" s="163" t="s">
        <v>131</v>
      </c>
      <c r="AU190" s="163" t="s">
        <v>83</v>
      </c>
      <c r="AV190" s="12" t="s">
        <v>124</v>
      </c>
      <c r="AW190" s="12" t="s">
        <v>29</v>
      </c>
      <c r="AX190" s="12" t="s">
        <v>77</v>
      </c>
      <c r="AY190" s="163" t="s">
        <v>125</v>
      </c>
    </row>
    <row r="191" spans="2:65" s="1" customFormat="1" ht="31.5" customHeight="1" x14ac:dyDescent="0.3">
      <c r="B191" s="137"/>
      <c r="C191" s="138" t="s">
        <v>247</v>
      </c>
      <c r="D191" s="138" t="s">
        <v>126</v>
      </c>
      <c r="E191" s="139" t="s">
        <v>248</v>
      </c>
      <c r="F191" s="248" t="s">
        <v>249</v>
      </c>
      <c r="G191" s="249"/>
      <c r="H191" s="249"/>
      <c r="I191" s="249"/>
      <c r="J191" s="140" t="s">
        <v>200</v>
      </c>
      <c r="K191" s="141">
        <v>1.7999999999999999E-2</v>
      </c>
      <c r="L191" s="250">
        <v>0</v>
      </c>
      <c r="M191" s="249"/>
      <c r="N191" s="250">
        <f>ROUND(L191*K191,3)</f>
        <v>0</v>
      </c>
      <c r="O191" s="249"/>
      <c r="P191" s="249"/>
      <c r="Q191" s="249"/>
      <c r="R191" s="142"/>
      <c r="T191" s="143" t="s">
        <v>3</v>
      </c>
      <c r="U191" s="40" t="s">
        <v>39</v>
      </c>
      <c r="V191" s="144">
        <v>4.5590000000000002</v>
      </c>
      <c r="W191" s="144">
        <f>V191*K191</f>
        <v>8.2061999999999996E-2</v>
      </c>
      <c r="X191" s="144">
        <v>0</v>
      </c>
      <c r="Y191" s="144">
        <f>X191*K191</f>
        <v>0</v>
      </c>
      <c r="Z191" s="144">
        <v>0</v>
      </c>
      <c r="AA191" s="145">
        <f>Z191*K191</f>
        <v>0</v>
      </c>
      <c r="AR191" s="17" t="s">
        <v>233</v>
      </c>
      <c r="AT191" s="17" t="s">
        <v>126</v>
      </c>
      <c r="AU191" s="17" t="s">
        <v>83</v>
      </c>
      <c r="AY191" s="17" t="s">
        <v>125</v>
      </c>
      <c r="BE191" s="146">
        <f>IF(U191="základná",N191,0)</f>
        <v>0</v>
      </c>
      <c r="BF191" s="146">
        <f>IF(U191="znížená",N191,0)</f>
        <v>0</v>
      </c>
      <c r="BG191" s="146">
        <f>IF(U191="zákl. prenesená",N191,0)</f>
        <v>0</v>
      </c>
      <c r="BH191" s="146">
        <f>IF(U191="zníž. prenesená",N191,0)</f>
        <v>0</v>
      </c>
      <c r="BI191" s="146">
        <f>IF(U191="nulová",N191,0)</f>
        <v>0</v>
      </c>
      <c r="BJ191" s="17" t="s">
        <v>83</v>
      </c>
      <c r="BK191" s="147">
        <f>ROUND(L191*K191,3)</f>
        <v>0</v>
      </c>
      <c r="BL191" s="17" t="s">
        <v>233</v>
      </c>
      <c r="BM191" s="17" t="s">
        <v>250</v>
      </c>
    </row>
    <row r="192" spans="2:65" s="10" customFormat="1" ht="29.85" customHeight="1" x14ac:dyDescent="0.3">
      <c r="B192" s="127"/>
      <c r="C192" s="128"/>
      <c r="D192" s="164" t="s">
        <v>144</v>
      </c>
      <c r="E192" s="164"/>
      <c r="F192" s="164"/>
      <c r="G192" s="164"/>
      <c r="H192" s="164"/>
      <c r="I192" s="164"/>
      <c r="J192" s="164"/>
      <c r="K192" s="164"/>
      <c r="L192" s="164"/>
      <c r="M192" s="164"/>
      <c r="N192" s="268">
        <f>BK192</f>
        <v>0</v>
      </c>
      <c r="O192" s="269"/>
      <c r="P192" s="269"/>
      <c r="Q192" s="269"/>
      <c r="R192" s="130"/>
      <c r="T192" s="131"/>
      <c r="U192" s="128"/>
      <c r="V192" s="128"/>
      <c r="W192" s="132">
        <f>SUM(W193:W222)</f>
        <v>252.26462799999999</v>
      </c>
      <c r="X192" s="128"/>
      <c r="Y192" s="132">
        <f>SUM(Y193:Y222)</f>
        <v>6.6083961199999983</v>
      </c>
      <c r="Z192" s="128"/>
      <c r="AA192" s="133">
        <f>SUM(AA193:AA222)</f>
        <v>0.18000000000000002</v>
      </c>
      <c r="AR192" s="134" t="s">
        <v>83</v>
      </c>
      <c r="AT192" s="135" t="s">
        <v>71</v>
      </c>
      <c r="AU192" s="135" t="s">
        <v>77</v>
      </c>
      <c r="AY192" s="134" t="s">
        <v>125</v>
      </c>
      <c r="BK192" s="136">
        <f>SUM(BK193:BK222)</f>
        <v>0</v>
      </c>
    </row>
    <row r="193" spans="2:65" s="1" customFormat="1" ht="31.5" customHeight="1" x14ac:dyDescent="0.3">
      <c r="B193" s="137"/>
      <c r="C193" s="138" t="s">
        <v>251</v>
      </c>
      <c r="D193" s="138" t="s">
        <v>126</v>
      </c>
      <c r="E193" s="139" t="s">
        <v>252</v>
      </c>
      <c r="F193" s="248" t="s">
        <v>253</v>
      </c>
      <c r="G193" s="249"/>
      <c r="H193" s="249"/>
      <c r="I193" s="249"/>
      <c r="J193" s="140" t="s">
        <v>178</v>
      </c>
      <c r="K193" s="141">
        <v>332.24599999999998</v>
      </c>
      <c r="L193" s="250">
        <v>0</v>
      </c>
      <c r="M193" s="249"/>
      <c r="N193" s="250">
        <f>ROUND(L193*K193,3)</f>
        <v>0</v>
      </c>
      <c r="O193" s="249"/>
      <c r="P193" s="249"/>
      <c r="Q193" s="249"/>
      <c r="R193" s="142"/>
      <c r="T193" s="143" t="s">
        <v>3</v>
      </c>
      <c r="U193" s="40" t="s">
        <v>39</v>
      </c>
      <c r="V193" s="144">
        <v>0.60499999999999998</v>
      </c>
      <c r="W193" s="144">
        <f>V193*K193</f>
        <v>201.00882999999999</v>
      </c>
      <c r="X193" s="144">
        <v>2.1000000000000001E-4</v>
      </c>
      <c r="Y193" s="144">
        <f>X193*K193</f>
        <v>6.9771659999999999E-2</v>
      </c>
      <c r="Z193" s="144">
        <v>0</v>
      </c>
      <c r="AA193" s="145">
        <f>Z193*K193</f>
        <v>0</v>
      </c>
      <c r="AR193" s="17" t="s">
        <v>233</v>
      </c>
      <c r="AT193" s="17" t="s">
        <v>126</v>
      </c>
      <c r="AU193" s="17" t="s">
        <v>83</v>
      </c>
      <c r="AY193" s="17" t="s">
        <v>125</v>
      </c>
      <c r="BE193" s="146">
        <f>IF(U193="základná",N193,0)</f>
        <v>0</v>
      </c>
      <c r="BF193" s="146">
        <f>IF(U193="znížená",N193,0)</f>
        <v>0</v>
      </c>
      <c r="BG193" s="146">
        <f>IF(U193="zákl. prenesená",N193,0)</f>
        <v>0</v>
      </c>
      <c r="BH193" s="146">
        <f>IF(U193="zníž. prenesená",N193,0)</f>
        <v>0</v>
      </c>
      <c r="BI193" s="146">
        <f>IF(U193="nulová",N193,0)</f>
        <v>0</v>
      </c>
      <c r="BJ193" s="17" t="s">
        <v>83</v>
      </c>
      <c r="BK193" s="147">
        <f>ROUND(L193*K193,3)</f>
        <v>0</v>
      </c>
      <c r="BL193" s="17" t="s">
        <v>233</v>
      </c>
      <c r="BM193" s="17" t="s">
        <v>254</v>
      </c>
    </row>
    <row r="194" spans="2:65" s="11" customFormat="1" ht="22.5" customHeight="1" x14ac:dyDescent="0.3">
      <c r="B194" s="148"/>
      <c r="C194" s="149"/>
      <c r="D194" s="149"/>
      <c r="E194" s="150" t="s">
        <v>3</v>
      </c>
      <c r="F194" s="257" t="s">
        <v>180</v>
      </c>
      <c r="G194" s="254"/>
      <c r="H194" s="254"/>
      <c r="I194" s="254"/>
      <c r="J194" s="149"/>
      <c r="K194" s="151">
        <v>7.88</v>
      </c>
      <c r="L194" s="149"/>
      <c r="M194" s="149"/>
      <c r="N194" s="149"/>
      <c r="O194" s="149"/>
      <c r="P194" s="149"/>
      <c r="Q194" s="149"/>
      <c r="R194" s="152"/>
      <c r="T194" s="153"/>
      <c r="U194" s="149"/>
      <c r="V194" s="149"/>
      <c r="W194" s="149"/>
      <c r="X194" s="149"/>
      <c r="Y194" s="149"/>
      <c r="Z194" s="149"/>
      <c r="AA194" s="154"/>
      <c r="AT194" s="155" t="s">
        <v>131</v>
      </c>
      <c r="AU194" s="155" t="s">
        <v>83</v>
      </c>
      <c r="AV194" s="11" t="s">
        <v>83</v>
      </c>
      <c r="AW194" s="11" t="s">
        <v>29</v>
      </c>
      <c r="AX194" s="11" t="s">
        <v>72</v>
      </c>
      <c r="AY194" s="155" t="s">
        <v>125</v>
      </c>
    </row>
    <row r="195" spans="2:65" s="11" customFormat="1" ht="22.5" customHeight="1" x14ac:dyDescent="0.3">
      <c r="B195" s="148"/>
      <c r="C195" s="149"/>
      <c r="D195" s="149"/>
      <c r="E195" s="150" t="s">
        <v>3</v>
      </c>
      <c r="F195" s="253" t="s">
        <v>181</v>
      </c>
      <c r="G195" s="254"/>
      <c r="H195" s="254"/>
      <c r="I195" s="254"/>
      <c r="J195" s="149"/>
      <c r="K195" s="151">
        <v>8.7479999999999993</v>
      </c>
      <c r="L195" s="149"/>
      <c r="M195" s="149"/>
      <c r="N195" s="149"/>
      <c r="O195" s="149"/>
      <c r="P195" s="149"/>
      <c r="Q195" s="149"/>
      <c r="R195" s="152"/>
      <c r="T195" s="153"/>
      <c r="U195" s="149"/>
      <c r="V195" s="149"/>
      <c r="W195" s="149"/>
      <c r="X195" s="149"/>
      <c r="Y195" s="149"/>
      <c r="Z195" s="149"/>
      <c r="AA195" s="154"/>
      <c r="AT195" s="155" t="s">
        <v>131</v>
      </c>
      <c r="AU195" s="155" t="s">
        <v>83</v>
      </c>
      <c r="AV195" s="11" t="s">
        <v>83</v>
      </c>
      <c r="AW195" s="11" t="s">
        <v>29</v>
      </c>
      <c r="AX195" s="11" t="s">
        <v>72</v>
      </c>
      <c r="AY195" s="155" t="s">
        <v>125</v>
      </c>
    </row>
    <row r="196" spans="2:65" s="11" customFormat="1" ht="22.5" customHeight="1" x14ac:dyDescent="0.3">
      <c r="B196" s="148"/>
      <c r="C196" s="149"/>
      <c r="D196" s="149"/>
      <c r="E196" s="150" t="s">
        <v>3</v>
      </c>
      <c r="F196" s="253" t="s">
        <v>182</v>
      </c>
      <c r="G196" s="254"/>
      <c r="H196" s="254"/>
      <c r="I196" s="254"/>
      <c r="J196" s="149"/>
      <c r="K196" s="151">
        <v>5.6539999999999999</v>
      </c>
      <c r="L196" s="149"/>
      <c r="M196" s="149"/>
      <c r="N196" s="149"/>
      <c r="O196" s="149"/>
      <c r="P196" s="149"/>
      <c r="Q196" s="149"/>
      <c r="R196" s="152"/>
      <c r="T196" s="153"/>
      <c r="U196" s="149"/>
      <c r="V196" s="149"/>
      <c r="W196" s="149"/>
      <c r="X196" s="149"/>
      <c r="Y196" s="149"/>
      <c r="Z196" s="149"/>
      <c r="AA196" s="154"/>
      <c r="AT196" s="155" t="s">
        <v>131</v>
      </c>
      <c r="AU196" s="155" t="s">
        <v>83</v>
      </c>
      <c r="AV196" s="11" t="s">
        <v>83</v>
      </c>
      <c r="AW196" s="11" t="s">
        <v>29</v>
      </c>
      <c r="AX196" s="11" t="s">
        <v>72</v>
      </c>
      <c r="AY196" s="155" t="s">
        <v>125</v>
      </c>
    </row>
    <row r="197" spans="2:65" s="11" customFormat="1" ht="22.5" customHeight="1" x14ac:dyDescent="0.3">
      <c r="B197" s="148"/>
      <c r="C197" s="149"/>
      <c r="D197" s="149"/>
      <c r="E197" s="150" t="s">
        <v>3</v>
      </c>
      <c r="F197" s="253" t="s">
        <v>183</v>
      </c>
      <c r="G197" s="254"/>
      <c r="H197" s="254"/>
      <c r="I197" s="254"/>
      <c r="J197" s="149"/>
      <c r="K197" s="151">
        <v>16.399999999999999</v>
      </c>
      <c r="L197" s="149"/>
      <c r="M197" s="149"/>
      <c r="N197" s="149"/>
      <c r="O197" s="149"/>
      <c r="P197" s="149"/>
      <c r="Q197" s="149"/>
      <c r="R197" s="152"/>
      <c r="T197" s="153"/>
      <c r="U197" s="149"/>
      <c r="V197" s="149"/>
      <c r="W197" s="149"/>
      <c r="X197" s="149"/>
      <c r="Y197" s="149"/>
      <c r="Z197" s="149"/>
      <c r="AA197" s="154"/>
      <c r="AT197" s="155" t="s">
        <v>131</v>
      </c>
      <c r="AU197" s="155" t="s">
        <v>83</v>
      </c>
      <c r="AV197" s="11" t="s">
        <v>83</v>
      </c>
      <c r="AW197" s="11" t="s">
        <v>29</v>
      </c>
      <c r="AX197" s="11" t="s">
        <v>72</v>
      </c>
      <c r="AY197" s="155" t="s">
        <v>125</v>
      </c>
    </row>
    <row r="198" spans="2:65" s="11" customFormat="1" ht="22.5" customHeight="1" x14ac:dyDescent="0.3">
      <c r="B198" s="148"/>
      <c r="C198" s="149"/>
      <c r="D198" s="149"/>
      <c r="E198" s="150" t="s">
        <v>3</v>
      </c>
      <c r="F198" s="253" t="s">
        <v>184</v>
      </c>
      <c r="G198" s="254"/>
      <c r="H198" s="254"/>
      <c r="I198" s="254"/>
      <c r="J198" s="149"/>
      <c r="K198" s="151">
        <v>198</v>
      </c>
      <c r="L198" s="149"/>
      <c r="M198" s="149"/>
      <c r="N198" s="149"/>
      <c r="O198" s="149"/>
      <c r="P198" s="149"/>
      <c r="Q198" s="149"/>
      <c r="R198" s="152"/>
      <c r="T198" s="153"/>
      <c r="U198" s="149"/>
      <c r="V198" s="149"/>
      <c r="W198" s="149"/>
      <c r="X198" s="149"/>
      <c r="Y198" s="149"/>
      <c r="Z198" s="149"/>
      <c r="AA198" s="154"/>
      <c r="AT198" s="155" t="s">
        <v>131</v>
      </c>
      <c r="AU198" s="155" t="s">
        <v>83</v>
      </c>
      <c r="AV198" s="11" t="s">
        <v>83</v>
      </c>
      <c r="AW198" s="11" t="s">
        <v>29</v>
      </c>
      <c r="AX198" s="11" t="s">
        <v>72</v>
      </c>
      <c r="AY198" s="155" t="s">
        <v>125</v>
      </c>
    </row>
    <row r="199" spans="2:65" s="11" customFormat="1" ht="22.5" customHeight="1" x14ac:dyDescent="0.3">
      <c r="B199" s="148"/>
      <c r="C199" s="149"/>
      <c r="D199" s="149"/>
      <c r="E199" s="150" t="s">
        <v>3</v>
      </c>
      <c r="F199" s="253" t="s">
        <v>185</v>
      </c>
      <c r="G199" s="254"/>
      <c r="H199" s="254"/>
      <c r="I199" s="254"/>
      <c r="J199" s="149"/>
      <c r="K199" s="151">
        <v>86.43</v>
      </c>
      <c r="L199" s="149"/>
      <c r="M199" s="149"/>
      <c r="N199" s="149"/>
      <c r="O199" s="149"/>
      <c r="P199" s="149"/>
      <c r="Q199" s="149"/>
      <c r="R199" s="152"/>
      <c r="T199" s="153"/>
      <c r="U199" s="149"/>
      <c r="V199" s="149"/>
      <c r="W199" s="149"/>
      <c r="X199" s="149"/>
      <c r="Y199" s="149"/>
      <c r="Z199" s="149"/>
      <c r="AA199" s="154"/>
      <c r="AT199" s="155" t="s">
        <v>131</v>
      </c>
      <c r="AU199" s="155" t="s">
        <v>83</v>
      </c>
      <c r="AV199" s="11" t="s">
        <v>83</v>
      </c>
      <c r="AW199" s="11" t="s">
        <v>29</v>
      </c>
      <c r="AX199" s="11" t="s">
        <v>72</v>
      </c>
      <c r="AY199" s="155" t="s">
        <v>125</v>
      </c>
    </row>
    <row r="200" spans="2:65" s="11" customFormat="1" ht="22.5" customHeight="1" x14ac:dyDescent="0.3">
      <c r="B200" s="148"/>
      <c r="C200" s="149"/>
      <c r="D200" s="149"/>
      <c r="E200" s="150" t="s">
        <v>3</v>
      </c>
      <c r="F200" s="253" t="s">
        <v>186</v>
      </c>
      <c r="G200" s="254"/>
      <c r="H200" s="254"/>
      <c r="I200" s="254"/>
      <c r="J200" s="149"/>
      <c r="K200" s="151">
        <v>6.5339999999999998</v>
      </c>
      <c r="L200" s="149"/>
      <c r="M200" s="149"/>
      <c r="N200" s="149"/>
      <c r="O200" s="149"/>
      <c r="P200" s="149"/>
      <c r="Q200" s="149"/>
      <c r="R200" s="152"/>
      <c r="T200" s="153"/>
      <c r="U200" s="149"/>
      <c r="V200" s="149"/>
      <c r="W200" s="149"/>
      <c r="X200" s="149"/>
      <c r="Y200" s="149"/>
      <c r="Z200" s="149"/>
      <c r="AA200" s="154"/>
      <c r="AT200" s="155" t="s">
        <v>131</v>
      </c>
      <c r="AU200" s="155" t="s">
        <v>83</v>
      </c>
      <c r="AV200" s="11" t="s">
        <v>83</v>
      </c>
      <c r="AW200" s="11" t="s">
        <v>29</v>
      </c>
      <c r="AX200" s="11" t="s">
        <v>72</v>
      </c>
      <c r="AY200" s="155" t="s">
        <v>125</v>
      </c>
    </row>
    <row r="201" spans="2:65" s="11" customFormat="1" ht="22.5" customHeight="1" x14ac:dyDescent="0.3">
      <c r="B201" s="148"/>
      <c r="C201" s="149"/>
      <c r="D201" s="149"/>
      <c r="E201" s="150" t="s">
        <v>3</v>
      </c>
      <c r="F201" s="253" t="s">
        <v>187</v>
      </c>
      <c r="G201" s="254"/>
      <c r="H201" s="254"/>
      <c r="I201" s="254"/>
      <c r="J201" s="149"/>
      <c r="K201" s="151">
        <v>2.6</v>
      </c>
      <c r="L201" s="149"/>
      <c r="M201" s="149"/>
      <c r="N201" s="149"/>
      <c r="O201" s="149"/>
      <c r="P201" s="149"/>
      <c r="Q201" s="149"/>
      <c r="R201" s="152"/>
      <c r="T201" s="153"/>
      <c r="U201" s="149"/>
      <c r="V201" s="149"/>
      <c r="W201" s="149"/>
      <c r="X201" s="149"/>
      <c r="Y201" s="149"/>
      <c r="Z201" s="149"/>
      <c r="AA201" s="154"/>
      <c r="AT201" s="155" t="s">
        <v>131</v>
      </c>
      <c r="AU201" s="155" t="s">
        <v>83</v>
      </c>
      <c r="AV201" s="11" t="s">
        <v>83</v>
      </c>
      <c r="AW201" s="11" t="s">
        <v>29</v>
      </c>
      <c r="AX201" s="11" t="s">
        <v>72</v>
      </c>
      <c r="AY201" s="155" t="s">
        <v>125</v>
      </c>
    </row>
    <row r="202" spans="2:65" s="12" customFormat="1" ht="22.5" customHeight="1" x14ac:dyDescent="0.3">
      <c r="B202" s="156"/>
      <c r="C202" s="157"/>
      <c r="D202" s="157"/>
      <c r="E202" s="158" t="s">
        <v>3</v>
      </c>
      <c r="F202" s="255" t="s">
        <v>132</v>
      </c>
      <c r="G202" s="256"/>
      <c r="H202" s="256"/>
      <c r="I202" s="256"/>
      <c r="J202" s="157"/>
      <c r="K202" s="159">
        <v>332.24599999999998</v>
      </c>
      <c r="L202" s="157"/>
      <c r="M202" s="157"/>
      <c r="N202" s="157"/>
      <c r="O202" s="157"/>
      <c r="P202" s="157"/>
      <c r="Q202" s="157"/>
      <c r="R202" s="160"/>
      <c r="T202" s="161"/>
      <c r="U202" s="157"/>
      <c r="V202" s="157"/>
      <c r="W202" s="157"/>
      <c r="X202" s="157"/>
      <c r="Y202" s="157"/>
      <c r="Z202" s="157"/>
      <c r="AA202" s="162"/>
      <c r="AT202" s="163" t="s">
        <v>131</v>
      </c>
      <c r="AU202" s="163" t="s">
        <v>83</v>
      </c>
      <c r="AV202" s="12" t="s">
        <v>124</v>
      </c>
      <c r="AW202" s="12" t="s">
        <v>29</v>
      </c>
      <c r="AX202" s="12" t="s">
        <v>77</v>
      </c>
      <c r="AY202" s="163" t="s">
        <v>125</v>
      </c>
    </row>
    <row r="203" spans="2:65" s="1" customFormat="1" ht="31.5" customHeight="1" x14ac:dyDescent="0.3">
      <c r="B203" s="137"/>
      <c r="C203" s="176" t="s">
        <v>255</v>
      </c>
      <c r="D203" s="176" t="s">
        <v>256</v>
      </c>
      <c r="E203" s="177" t="s">
        <v>257</v>
      </c>
      <c r="F203" s="258" t="s">
        <v>258</v>
      </c>
      <c r="G203" s="259"/>
      <c r="H203" s="259"/>
      <c r="I203" s="259"/>
      <c r="J203" s="178" t="s">
        <v>178</v>
      </c>
      <c r="K203" s="179">
        <v>348.858</v>
      </c>
      <c r="L203" s="260">
        <v>0</v>
      </c>
      <c r="M203" s="259"/>
      <c r="N203" s="260">
        <f t="shared" ref="N203:N215" si="10">ROUND(L203*K203,3)</f>
        <v>0</v>
      </c>
      <c r="O203" s="249"/>
      <c r="P203" s="249"/>
      <c r="Q203" s="249"/>
      <c r="R203" s="142"/>
      <c r="T203" s="143" t="s">
        <v>3</v>
      </c>
      <c r="U203" s="40" t="s">
        <v>39</v>
      </c>
      <c r="V203" s="144">
        <v>0</v>
      </c>
      <c r="W203" s="144">
        <f t="shared" ref="W203:W215" si="11">V203*K203</f>
        <v>0</v>
      </c>
      <c r="X203" s="144">
        <v>1E-4</v>
      </c>
      <c r="Y203" s="144">
        <f t="shared" ref="Y203:Y215" si="12">X203*K203</f>
        <v>3.4885800000000002E-2</v>
      </c>
      <c r="Z203" s="144">
        <v>0</v>
      </c>
      <c r="AA203" s="145">
        <f t="shared" ref="AA203:AA215" si="13">Z203*K203</f>
        <v>0</v>
      </c>
      <c r="AR203" s="17" t="s">
        <v>259</v>
      </c>
      <c r="AT203" s="17" t="s">
        <v>256</v>
      </c>
      <c r="AU203" s="17" t="s">
        <v>83</v>
      </c>
      <c r="AY203" s="17" t="s">
        <v>125</v>
      </c>
      <c r="BE203" s="146">
        <f t="shared" ref="BE203:BE215" si="14">IF(U203="základná",N203,0)</f>
        <v>0</v>
      </c>
      <c r="BF203" s="146">
        <f t="shared" ref="BF203:BF215" si="15">IF(U203="znížená",N203,0)</f>
        <v>0</v>
      </c>
      <c r="BG203" s="146">
        <f t="shared" ref="BG203:BG215" si="16">IF(U203="zákl. prenesená",N203,0)</f>
        <v>0</v>
      </c>
      <c r="BH203" s="146">
        <f t="shared" ref="BH203:BH215" si="17">IF(U203="zníž. prenesená",N203,0)</f>
        <v>0</v>
      </c>
      <c r="BI203" s="146">
        <f t="shared" ref="BI203:BI215" si="18">IF(U203="nulová",N203,0)</f>
        <v>0</v>
      </c>
      <c r="BJ203" s="17" t="s">
        <v>83</v>
      </c>
      <c r="BK203" s="147">
        <f t="shared" ref="BK203:BK215" si="19">ROUND(L203*K203,3)</f>
        <v>0</v>
      </c>
      <c r="BL203" s="17" t="s">
        <v>233</v>
      </c>
      <c r="BM203" s="17" t="s">
        <v>260</v>
      </c>
    </row>
    <row r="204" spans="2:65" s="1" customFormat="1" ht="31.5" customHeight="1" x14ac:dyDescent="0.3">
      <c r="B204" s="137"/>
      <c r="C204" s="176" t="s">
        <v>8</v>
      </c>
      <c r="D204" s="176" t="s">
        <v>256</v>
      </c>
      <c r="E204" s="177" t="s">
        <v>261</v>
      </c>
      <c r="F204" s="258" t="s">
        <v>262</v>
      </c>
      <c r="G204" s="259"/>
      <c r="H204" s="259"/>
      <c r="I204" s="259"/>
      <c r="J204" s="178" t="s">
        <v>178</v>
      </c>
      <c r="K204" s="179">
        <v>348.858</v>
      </c>
      <c r="L204" s="260">
        <v>0</v>
      </c>
      <c r="M204" s="259"/>
      <c r="N204" s="260">
        <f t="shared" si="10"/>
        <v>0</v>
      </c>
      <c r="O204" s="249"/>
      <c r="P204" s="249"/>
      <c r="Q204" s="249"/>
      <c r="R204" s="142"/>
      <c r="T204" s="143" t="s">
        <v>3</v>
      </c>
      <c r="U204" s="40" t="s">
        <v>39</v>
      </c>
      <c r="V204" s="144">
        <v>0</v>
      </c>
      <c r="W204" s="144">
        <f t="shared" si="11"/>
        <v>0</v>
      </c>
      <c r="X204" s="144">
        <v>1E-4</v>
      </c>
      <c r="Y204" s="144">
        <f t="shared" si="12"/>
        <v>3.4885800000000002E-2</v>
      </c>
      <c r="Z204" s="144">
        <v>0</v>
      </c>
      <c r="AA204" s="145">
        <f t="shared" si="13"/>
        <v>0</v>
      </c>
      <c r="AR204" s="17" t="s">
        <v>259</v>
      </c>
      <c r="AT204" s="17" t="s">
        <v>256</v>
      </c>
      <c r="AU204" s="17" t="s">
        <v>83</v>
      </c>
      <c r="AY204" s="17" t="s">
        <v>125</v>
      </c>
      <c r="BE204" s="146">
        <f t="shared" si="14"/>
        <v>0</v>
      </c>
      <c r="BF204" s="146">
        <f t="shared" si="15"/>
        <v>0</v>
      </c>
      <c r="BG204" s="146">
        <f t="shared" si="16"/>
        <v>0</v>
      </c>
      <c r="BH204" s="146">
        <f t="shared" si="17"/>
        <v>0</v>
      </c>
      <c r="BI204" s="146">
        <f t="shared" si="18"/>
        <v>0</v>
      </c>
      <c r="BJ204" s="17" t="s">
        <v>83</v>
      </c>
      <c r="BK204" s="147">
        <f t="shared" si="19"/>
        <v>0</v>
      </c>
      <c r="BL204" s="17" t="s">
        <v>233</v>
      </c>
      <c r="BM204" s="17" t="s">
        <v>263</v>
      </c>
    </row>
    <row r="205" spans="2:65" s="1" customFormat="1" ht="31.5" customHeight="1" x14ac:dyDescent="0.3">
      <c r="B205" s="137"/>
      <c r="C205" s="176" t="s">
        <v>264</v>
      </c>
      <c r="D205" s="176" t="s">
        <v>256</v>
      </c>
      <c r="E205" s="177" t="s">
        <v>265</v>
      </c>
      <c r="F205" s="258" t="s">
        <v>266</v>
      </c>
      <c r="G205" s="259"/>
      <c r="H205" s="259"/>
      <c r="I205" s="259"/>
      <c r="J205" s="178" t="s">
        <v>267</v>
      </c>
      <c r="K205" s="179">
        <v>2</v>
      </c>
      <c r="L205" s="260">
        <v>0</v>
      </c>
      <c r="M205" s="259"/>
      <c r="N205" s="260">
        <f t="shared" si="10"/>
        <v>0</v>
      </c>
      <c r="O205" s="249"/>
      <c r="P205" s="249"/>
      <c r="Q205" s="249"/>
      <c r="R205" s="142"/>
      <c r="T205" s="143" t="s">
        <v>3</v>
      </c>
      <c r="U205" s="40" t="s">
        <v>39</v>
      </c>
      <c r="V205" s="144">
        <v>0</v>
      </c>
      <c r="W205" s="144">
        <f t="shared" si="11"/>
        <v>0</v>
      </c>
      <c r="X205" s="144">
        <v>6.6000000000000003E-2</v>
      </c>
      <c r="Y205" s="144">
        <f t="shared" si="12"/>
        <v>0.13200000000000001</v>
      </c>
      <c r="Z205" s="144">
        <v>0</v>
      </c>
      <c r="AA205" s="145">
        <f t="shared" si="13"/>
        <v>0</v>
      </c>
      <c r="AD205" s="1">
        <v>1.5</v>
      </c>
      <c r="AE205" s="1">
        <v>0.47</v>
      </c>
      <c r="AF205" s="183">
        <v>2</v>
      </c>
      <c r="AG205" s="1">
        <f>AF205*AE205*AD205</f>
        <v>1.41</v>
      </c>
      <c r="AR205" s="17" t="s">
        <v>259</v>
      </c>
      <c r="AT205" s="17" t="s">
        <v>256</v>
      </c>
      <c r="AU205" s="17" t="s">
        <v>83</v>
      </c>
      <c r="AY205" s="17" t="s">
        <v>125</v>
      </c>
      <c r="BE205" s="146">
        <f t="shared" si="14"/>
        <v>0</v>
      </c>
      <c r="BF205" s="146">
        <f t="shared" si="15"/>
        <v>0</v>
      </c>
      <c r="BG205" s="146">
        <f t="shared" si="16"/>
        <v>0</v>
      </c>
      <c r="BH205" s="146">
        <f t="shared" si="17"/>
        <v>0</v>
      </c>
      <c r="BI205" s="146">
        <f t="shared" si="18"/>
        <v>0</v>
      </c>
      <c r="BJ205" s="17" t="s">
        <v>83</v>
      </c>
      <c r="BK205" s="147">
        <f t="shared" si="19"/>
        <v>0</v>
      </c>
      <c r="BL205" s="17" t="s">
        <v>233</v>
      </c>
      <c r="BM205" s="17" t="s">
        <v>268</v>
      </c>
    </row>
    <row r="206" spans="2:65" s="1" customFormat="1" ht="31.5" customHeight="1" x14ac:dyDescent="0.3">
      <c r="B206" s="137"/>
      <c r="C206" s="176" t="s">
        <v>269</v>
      </c>
      <c r="D206" s="176" t="s">
        <v>256</v>
      </c>
      <c r="E206" s="177" t="s">
        <v>270</v>
      </c>
      <c r="F206" s="258" t="s">
        <v>271</v>
      </c>
      <c r="G206" s="259"/>
      <c r="H206" s="259"/>
      <c r="I206" s="259"/>
      <c r="J206" s="178" t="s">
        <v>267</v>
      </c>
      <c r="K206" s="179">
        <v>33</v>
      </c>
      <c r="L206" s="260">
        <v>0</v>
      </c>
      <c r="M206" s="259"/>
      <c r="N206" s="260">
        <f t="shared" si="10"/>
        <v>0</v>
      </c>
      <c r="O206" s="249"/>
      <c r="P206" s="249"/>
      <c r="Q206" s="249"/>
      <c r="R206" s="142"/>
      <c r="T206" s="143" t="s">
        <v>3</v>
      </c>
      <c r="U206" s="40" t="s">
        <v>39</v>
      </c>
      <c r="V206" s="144">
        <v>0</v>
      </c>
      <c r="W206" s="144">
        <f t="shared" si="11"/>
        <v>0</v>
      </c>
      <c r="X206" s="144">
        <v>0.11</v>
      </c>
      <c r="Y206" s="144">
        <f t="shared" si="12"/>
        <v>3.63</v>
      </c>
      <c r="Z206" s="144">
        <v>0</v>
      </c>
      <c r="AA206" s="145">
        <f t="shared" si="13"/>
        <v>0</v>
      </c>
      <c r="AD206" s="1">
        <v>1.5</v>
      </c>
      <c r="AE206" s="1">
        <v>1.5</v>
      </c>
      <c r="AF206" s="183">
        <v>33</v>
      </c>
      <c r="AG206" s="1">
        <f t="shared" ref="AG206:AG214" si="20">AF206*AE206*AD206</f>
        <v>74.25</v>
      </c>
      <c r="AR206" s="17" t="s">
        <v>259</v>
      </c>
      <c r="AT206" s="17" t="s">
        <v>256</v>
      </c>
      <c r="AU206" s="17" t="s">
        <v>83</v>
      </c>
      <c r="AY206" s="17" t="s">
        <v>125</v>
      </c>
      <c r="BE206" s="146">
        <f t="shared" si="14"/>
        <v>0</v>
      </c>
      <c r="BF206" s="146">
        <f t="shared" si="15"/>
        <v>0</v>
      </c>
      <c r="BG206" s="146">
        <f t="shared" si="16"/>
        <v>0</v>
      </c>
      <c r="BH206" s="146">
        <f t="shared" si="17"/>
        <v>0</v>
      </c>
      <c r="BI206" s="146">
        <f t="shared" si="18"/>
        <v>0</v>
      </c>
      <c r="BJ206" s="17" t="s">
        <v>83</v>
      </c>
      <c r="BK206" s="147">
        <f t="shared" si="19"/>
        <v>0</v>
      </c>
      <c r="BL206" s="17" t="s">
        <v>233</v>
      </c>
      <c r="BM206" s="17" t="s">
        <v>272</v>
      </c>
    </row>
    <row r="207" spans="2:65" s="1" customFormat="1" ht="31.5" customHeight="1" x14ac:dyDescent="0.3">
      <c r="B207" s="137"/>
      <c r="C207" s="176" t="s">
        <v>273</v>
      </c>
      <c r="D207" s="176" t="s">
        <v>256</v>
      </c>
      <c r="E207" s="177" t="s">
        <v>274</v>
      </c>
      <c r="F207" s="258" t="s">
        <v>275</v>
      </c>
      <c r="G207" s="259"/>
      <c r="H207" s="259"/>
      <c r="I207" s="259"/>
      <c r="J207" s="178" t="s">
        <v>267</v>
      </c>
      <c r="K207" s="179">
        <v>15</v>
      </c>
      <c r="L207" s="260">
        <v>0</v>
      </c>
      <c r="M207" s="259"/>
      <c r="N207" s="260">
        <f t="shared" si="10"/>
        <v>0</v>
      </c>
      <c r="O207" s="249"/>
      <c r="P207" s="249"/>
      <c r="Q207" s="249"/>
      <c r="R207" s="142"/>
      <c r="T207" s="143" t="s">
        <v>3</v>
      </c>
      <c r="U207" s="40" t="s">
        <v>39</v>
      </c>
      <c r="V207" s="144">
        <v>0</v>
      </c>
      <c r="W207" s="144">
        <f t="shared" si="11"/>
        <v>0</v>
      </c>
      <c r="X207" s="144">
        <v>0.11</v>
      </c>
      <c r="Y207" s="144">
        <f t="shared" si="12"/>
        <v>1.65</v>
      </c>
      <c r="Z207" s="144">
        <v>0</v>
      </c>
      <c r="AA207" s="145">
        <f t="shared" si="13"/>
        <v>0</v>
      </c>
      <c r="AD207" s="1">
        <v>1.46</v>
      </c>
      <c r="AE207" s="1">
        <v>1.42</v>
      </c>
      <c r="AF207" s="183">
        <v>15</v>
      </c>
      <c r="AG207" s="1">
        <f t="shared" si="20"/>
        <v>31.097999999999995</v>
      </c>
      <c r="AR207" s="17" t="s">
        <v>259</v>
      </c>
      <c r="AT207" s="17" t="s">
        <v>256</v>
      </c>
      <c r="AU207" s="17" t="s">
        <v>83</v>
      </c>
      <c r="AY207" s="17" t="s">
        <v>125</v>
      </c>
      <c r="BE207" s="146">
        <f t="shared" si="14"/>
        <v>0</v>
      </c>
      <c r="BF207" s="146">
        <f t="shared" si="15"/>
        <v>0</v>
      </c>
      <c r="BG207" s="146">
        <f t="shared" si="16"/>
        <v>0</v>
      </c>
      <c r="BH207" s="146">
        <f t="shared" si="17"/>
        <v>0</v>
      </c>
      <c r="BI207" s="146">
        <f t="shared" si="18"/>
        <v>0</v>
      </c>
      <c r="BJ207" s="17" t="s">
        <v>83</v>
      </c>
      <c r="BK207" s="147">
        <f t="shared" si="19"/>
        <v>0</v>
      </c>
      <c r="BL207" s="17" t="s">
        <v>233</v>
      </c>
      <c r="BM207" s="17" t="s">
        <v>276</v>
      </c>
    </row>
    <row r="208" spans="2:65" s="1" customFormat="1" ht="31.5" customHeight="1" x14ac:dyDescent="0.3">
      <c r="B208" s="137"/>
      <c r="C208" s="176" t="s">
        <v>277</v>
      </c>
      <c r="D208" s="176" t="s">
        <v>256</v>
      </c>
      <c r="E208" s="177" t="s">
        <v>278</v>
      </c>
      <c r="F208" s="258" t="s">
        <v>279</v>
      </c>
      <c r="G208" s="259"/>
      <c r="H208" s="259"/>
      <c r="I208" s="259"/>
      <c r="J208" s="178" t="s">
        <v>267</v>
      </c>
      <c r="K208" s="179">
        <v>1</v>
      </c>
      <c r="L208" s="260">
        <v>0</v>
      </c>
      <c r="M208" s="259"/>
      <c r="N208" s="260">
        <f t="shared" si="10"/>
        <v>0</v>
      </c>
      <c r="O208" s="249"/>
      <c r="P208" s="249"/>
      <c r="Q208" s="249"/>
      <c r="R208" s="142"/>
      <c r="T208" s="143" t="s">
        <v>3</v>
      </c>
      <c r="U208" s="40" t="s">
        <v>39</v>
      </c>
      <c r="V208" s="144">
        <v>0</v>
      </c>
      <c r="W208" s="144">
        <f t="shared" si="11"/>
        <v>0</v>
      </c>
      <c r="X208" s="144">
        <v>0.11</v>
      </c>
      <c r="Y208" s="144">
        <f t="shared" si="12"/>
        <v>0.11</v>
      </c>
      <c r="Z208" s="144">
        <v>0</v>
      </c>
      <c r="AA208" s="145">
        <f t="shared" si="13"/>
        <v>0</v>
      </c>
      <c r="AD208" s="1">
        <v>1.52</v>
      </c>
      <c r="AE208" s="1">
        <v>1.7470000000000001</v>
      </c>
      <c r="AF208" s="183">
        <v>1</v>
      </c>
      <c r="AG208" s="1">
        <f t="shared" si="20"/>
        <v>2.65544</v>
      </c>
      <c r="AR208" s="17" t="s">
        <v>259</v>
      </c>
      <c r="AT208" s="17" t="s">
        <v>256</v>
      </c>
      <c r="AU208" s="17" t="s">
        <v>83</v>
      </c>
      <c r="AY208" s="17" t="s">
        <v>125</v>
      </c>
      <c r="BE208" s="146">
        <f t="shared" si="14"/>
        <v>0</v>
      </c>
      <c r="BF208" s="146">
        <f t="shared" si="15"/>
        <v>0</v>
      </c>
      <c r="BG208" s="146">
        <f t="shared" si="16"/>
        <v>0</v>
      </c>
      <c r="BH208" s="146">
        <f t="shared" si="17"/>
        <v>0</v>
      </c>
      <c r="BI208" s="146">
        <f t="shared" si="18"/>
        <v>0</v>
      </c>
      <c r="BJ208" s="17" t="s">
        <v>83</v>
      </c>
      <c r="BK208" s="147">
        <f t="shared" si="19"/>
        <v>0</v>
      </c>
      <c r="BL208" s="17" t="s">
        <v>233</v>
      </c>
      <c r="BM208" s="17" t="s">
        <v>280</v>
      </c>
    </row>
    <row r="209" spans="2:65" s="1" customFormat="1" ht="31.5" customHeight="1" x14ac:dyDescent="0.3">
      <c r="B209" s="137"/>
      <c r="C209" s="176" t="s">
        <v>281</v>
      </c>
      <c r="D209" s="176" t="s">
        <v>256</v>
      </c>
      <c r="E209" s="177" t="s">
        <v>282</v>
      </c>
      <c r="F209" s="258" t="s">
        <v>283</v>
      </c>
      <c r="G209" s="259"/>
      <c r="H209" s="259"/>
      <c r="I209" s="259"/>
      <c r="J209" s="178" t="s">
        <v>267</v>
      </c>
      <c r="K209" s="179">
        <v>2</v>
      </c>
      <c r="L209" s="260">
        <v>0</v>
      </c>
      <c r="M209" s="259"/>
      <c r="N209" s="260">
        <f t="shared" si="10"/>
        <v>0</v>
      </c>
      <c r="O209" s="249"/>
      <c r="P209" s="249"/>
      <c r="Q209" s="249"/>
      <c r="R209" s="142"/>
      <c r="T209" s="143" t="s">
        <v>3</v>
      </c>
      <c r="U209" s="40" t="s">
        <v>39</v>
      </c>
      <c r="V209" s="144">
        <v>0</v>
      </c>
      <c r="W209" s="144">
        <f t="shared" si="11"/>
        <v>0</v>
      </c>
      <c r="X209" s="144">
        <v>0.14299999999999999</v>
      </c>
      <c r="Y209" s="144">
        <f t="shared" si="12"/>
        <v>0.28599999999999998</v>
      </c>
      <c r="Z209" s="144">
        <v>0</v>
      </c>
      <c r="AA209" s="145">
        <f t="shared" si="13"/>
        <v>0</v>
      </c>
      <c r="AD209" s="1">
        <v>2.35</v>
      </c>
      <c r="AE209" s="1">
        <v>1.75</v>
      </c>
      <c r="AF209" s="183">
        <v>2</v>
      </c>
      <c r="AG209" s="1">
        <f t="shared" si="20"/>
        <v>8.2249999999999996</v>
      </c>
      <c r="AR209" s="17" t="s">
        <v>259</v>
      </c>
      <c r="AT209" s="17" t="s">
        <v>256</v>
      </c>
      <c r="AU209" s="17" t="s">
        <v>83</v>
      </c>
      <c r="AY209" s="17" t="s">
        <v>125</v>
      </c>
      <c r="BE209" s="146">
        <f t="shared" si="14"/>
        <v>0</v>
      </c>
      <c r="BF209" s="146">
        <f t="shared" si="15"/>
        <v>0</v>
      </c>
      <c r="BG209" s="146">
        <f t="shared" si="16"/>
        <v>0</v>
      </c>
      <c r="BH209" s="146">
        <f t="shared" si="17"/>
        <v>0</v>
      </c>
      <c r="BI209" s="146">
        <f t="shared" si="18"/>
        <v>0</v>
      </c>
      <c r="BJ209" s="17" t="s">
        <v>83</v>
      </c>
      <c r="BK209" s="147">
        <f t="shared" si="19"/>
        <v>0</v>
      </c>
      <c r="BL209" s="17" t="s">
        <v>233</v>
      </c>
      <c r="BM209" s="17" t="s">
        <v>284</v>
      </c>
    </row>
    <row r="210" spans="2:65" s="1" customFormat="1" ht="31.5" customHeight="1" x14ac:dyDescent="0.3">
      <c r="B210" s="137"/>
      <c r="C210" s="176" t="s">
        <v>285</v>
      </c>
      <c r="D210" s="176" t="s">
        <v>256</v>
      </c>
      <c r="E210" s="177" t="s">
        <v>286</v>
      </c>
      <c r="F210" s="258" t="s">
        <v>287</v>
      </c>
      <c r="G210" s="259"/>
      <c r="H210" s="259"/>
      <c r="I210" s="259"/>
      <c r="J210" s="178" t="s">
        <v>267</v>
      </c>
      <c r="K210" s="179">
        <v>3</v>
      </c>
      <c r="L210" s="260">
        <v>0</v>
      </c>
      <c r="M210" s="259"/>
      <c r="N210" s="260">
        <f t="shared" si="10"/>
        <v>0</v>
      </c>
      <c r="O210" s="249"/>
      <c r="P210" s="249"/>
      <c r="Q210" s="249"/>
      <c r="R210" s="142"/>
      <c r="T210" s="143" t="s">
        <v>3</v>
      </c>
      <c r="U210" s="40" t="s">
        <v>39</v>
      </c>
      <c r="V210" s="144">
        <v>0</v>
      </c>
      <c r="W210" s="144">
        <f t="shared" si="11"/>
        <v>0</v>
      </c>
      <c r="X210" s="144">
        <v>3.5999999999999997E-2</v>
      </c>
      <c r="Y210" s="144">
        <f t="shared" si="12"/>
        <v>0.10799999999999998</v>
      </c>
      <c r="Z210" s="144">
        <v>0</v>
      </c>
      <c r="AA210" s="145">
        <f t="shared" si="13"/>
        <v>0</v>
      </c>
      <c r="AD210" s="1">
        <v>0.98799999999999999</v>
      </c>
      <c r="AE210" s="1">
        <v>0.47</v>
      </c>
      <c r="AF210" s="183">
        <v>3</v>
      </c>
      <c r="AG210" s="1">
        <f t="shared" si="20"/>
        <v>1.3930799999999999</v>
      </c>
      <c r="AR210" s="17" t="s">
        <v>259</v>
      </c>
      <c r="AT210" s="17" t="s">
        <v>256</v>
      </c>
      <c r="AU210" s="17" t="s">
        <v>83</v>
      </c>
      <c r="AY210" s="17" t="s">
        <v>125</v>
      </c>
      <c r="BE210" s="146">
        <f t="shared" si="14"/>
        <v>0</v>
      </c>
      <c r="BF210" s="146">
        <f t="shared" si="15"/>
        <v>0</v>
      </c>
      <c r="BG210" s="146">
        <f t="shared" si="16"/>
        <v>0</v>
      </c>
      <c r="BH210" s="146">
        <f t="shared" si="17"/>
        <v>0</v>
      </c>
      <c r="BI210" s="146">
        <f t="shared" si="18"/>
        <v>0</v>
      </c>
      <c r="BJ210" s="17" t="s">
        <v>83</v>
      </c>
      <c r="BK210" s="147">
        <f t="shared" si="19"/>
        <v>0</v>
      </c>
      <c r="BL210" s="17" t="s">
        <v>233</v>
      </c>
      <c r="BM210" s="17" t="s">
        <v>288</v>
      </c>
    </row>
    <row r="211" spans="2:65" s="1" customFormat="1" ht="31.5" customHeight="1" x14ac:dyDescent="0.3">
      <c r="B211" s="137"/>
      <c r="C211" s="176" t="s">
        <v>289</v>
      </c>
      <c r="D211" s="176" t="s">
        <v>256</v>
      </c>
      <c r="E211" s="177" t="s">
        <v>290</v>
      </c>
      <c r="F211" s="258" t="s">
        <v>291</v>
      </c>
      <c r="G211" s="259"/>
      <c r="H211" s="259"/>
      <c r="I211" s="259"/>
      <c r="J211" s="178" t="s">
        <v>267</v>
      </c>
      <c r="K211" s="179">
        <v>1</v>
      </c>
      <c r="L211" s="260">
        <v>0</v>
      </c>
      <c r="M211" s="259"/>
      <c r="N211" s="260">
        <f t="shared" si="10"/>
        <v>0</v>
      </c>
      <c r="O211" s="249"/>
      <c r="P211" s="249"/>
      <c r="Q211" s="249"/>
      <c r="R211" s="142"/>
      <c r="T211" s="143" t="s">
        <v>3</v>
      </c>
      <c r="U211" s="40" t="s">
        <v>39</v>
      </c>
      <c r="V211" s="144">
        <v>0</v>
      </c>
      <c r="W211" s="144">
        <f t="shared" si="11"/>
        <v>0</v>
      </c>
      <c r="X211" s="144">
        <v>3.5999999999999997E-2</v>
      </c>
      <c r="Y211" s="144">
        <f t="shared" si="12"/>
        <v>3.5999999999999997E-2</v>
      </c>
      <c r="Z211" s="144">
        <v>0</v>
      </c>
      <c r="AA211" s="145">
        <f t="shared" si="13"/>
        <v>0</v>
      </c>
      <c r="AD211" s="1">
        <v>0.86</v>
      </c>
      <c r="AE211" s="1">
        <v>0.44</v>
      </c>
      <c r="AF211" s="183">
        <v>1</v>
      </c>
      <c r="AG211" s="1">
        <f t="shared" si="20"/>
        <v>0.37840000000000001</v>
      </c>
      <c r="AR211" s="17" t="s">
        <v>259</v>
      </c>
      <c r="AT211" s="17" t="s">
        <v>256</v>
      </c>
      <c r="AU211" s="17" t="s">
        <v>83</v>
      </c>
      <c r="AY211" s="17" t="s">
        <v>125</v>
      </c>
      <c r="BE211" s="146">
        <f t="shared" si="14"/>
        <v>0</v>
      </c>
      <c r="BF211" s="146">
        <f t="shared" si="15"/>
        <v>0</v>
      </c>
      <c r="BG211" s="146">
        <f t="shared" si="16"/>
        <v>0</v>
      </c>
      <c r="BH211" s="146">
        <f t="shared" si="17"/>
        <v>0</v>
      </c>
      <c r="BI211" s="146">
        <f t="shared" si="18"/>
        <v>0</v>
      </c>
      <c r="BJ211" s="17" t="s">
        <v>83</v>
      </c>
      <c r="BK211" s="147">
        <f t="shared" si="19"/>
        <v>0</v>
      </c>
      <c r="BL211" s="17" t="s">
        <v>233</v>
      </c>
      <c r="BM211" s="17" t="s">
        <v>292</v>
      </c>
    </row>
    <row r="212" spans="2:65" s="1" customFormat="1" ht="31.5" customHeight="1" x14ac:dyDescent="0.3">
      <c r="B212" s="137"/>
      <c r="C212" s="176" t="s">
        <v>293</v>
      </c>
      <c r="D212" s="176" t="s">
        <v>256</v>
      </c>
      <c r="E212" s="177" t="s">
        <v>294</v>
      </c>
      <c r="F212" s="258" t="s">
        <v>295</v>
      </c>
      <c r="G212" s="259"/>
      <c r="H212" s="259"/>
      <c r="I212" s="259"/>
      <c r="J212" s="178" t="s">
        <v>267</v>
      </c>
      <c r="K212" s="179">
        <v>1</v>
      </c>
      <c r="L212" s="260">
        <v>0</v>
      </c>
      <c r="M212" s="259"/>
      <c r="N212" s="260">
        <f t="shared" si="10"/>
        <v>0</v>
      </c>
      <c r="O212" s="249"/>
      <c r="P212" s="249"/>
      <c r="Q212" s="249"/>
      <c r="R212" s="142"/>
      <c r="T212" s="143" t="s">
        <v>3</v>
      </c>
      <c r="U212" s="40" t="s">
        <v>39</v>
      </c>
      <c r="V212" s="144">
        <v>0</v>
      </c>
      <c r="W212" s="144">
        <f t="shared" si="11"/>
        <v>0</v>
      </c>
      <c r="X212" s="144">
        <v>3.6999999999999998E-2</v>
      </c>
      <c r="Y212" s="144">
        <f t="shared" si="12"/>
        <v>3.6999999999999998E-2</v>
      </c>
      <c r="Z212" s="144">
        <v>0</v>
      </c>
      <c r="AA212" s="145">
        <f t="shared" si="13"/>
        <v>0</v>
      </c>
      <c r="AD212" s="1">
        <v>0.63</v>
      </c>
      <c r="AE212" s="1">
        <v>2.1970000000000001</v>
      </c>
      <c r="AF212" s="183">
        <v>1</v>
      </c>
      <c r="AG212" s="1">
        <f t="shared" si="20"/>
        <v>1.38411</v>
      </c>
      <c r="AR212" s="17" t="s">
        <v>259</v>
      </c>
      <c r="AT212" s="17" t="s">
        <v>256</v>
      </c>
      <c r="AU212" s="17" t="s">
        <v>83</v>
      </c>
      <c r="AY212" s="17" t="s">
        <v>125</v>
      </c>
      <c r="BE212" s="146">
        <f t="shared" si="14"/>
        <v>0</v>
      </c>
      <c r="BF212" s="146">
        <f t="shared" si="15"/>
        <v>0</v>
      </c>
      <c r="BG212" s="146">
        <f t="shared" si="16"/>
        <v>0</v>
      </c>
      <c r="BH212" s="146">
        <f t="shared" si="17"/>
        <v>0</v>
      </c>
      <c r="BI212" s="146">
        <f t="shared" si="18"/>
        <v>0</v>
      </c>
      <c r="BJ212" s="17" t="s">
        <v>83</v>
      </c>
      <c r="BK212" s="147">
        <f t="shared" si="19"/>
        <v>0</v>
      </c>
      <c r="BL212" s="17" t="s">
        <v>233</v>
      </c>
      <c r="BM212" s="17" t="s">
        <v>296</v>
      </c>
    </row>
    <row r="213" spans="2:65" s="1" customFormat="1" ht="31.5" customHeight="1" x14ac:dyDescent="0.3">
      <c r="B213" s="137"/>
      <c r="C213" s="138" t="s">
        <v>297</v>
      </c>
      <c r="D213" s="138" t="s">
        <v>126</v>
      </c>
      <c r="E213" s="139" t="s">
        <v>298</v>
      </c>
      <c r="F213" s="248" t="s">
        <v>299</v>
      </c>
      <c r="G213" s="249"/>
      <c r="H213" s="249"/>
      <c r="I213" s="249"/>
      <c r="J213" s="140" t="s">
        <v>267</v>
      </c>
      <c r="K213" s="141">
        <v>1</v>
      </c>
      <c r="L213" s="250">
        <v>0</v>
      </c>
      <c r="M213" s="249"/>
      <c r="N213" s="250">
        <f t="shared" si="10"/>
        <v>0</v>
      </c>
      <c r="O213" s="249"/>
      <c r="P213" s="249"/>
      <c r="Q213" s="249"/>
      <c r="R213" s="142"/>
      <c r="T213" s="143" t="s">
        <v>3</v>
      </c>
      <c r="U213" s="40" t="s">
        <v>39</v>
      </c>
      <c r="V213" s="144">
        <v>0.69499999999999995</v>
      </c>
      <c r="W213" s="144">
        <f t="shared" si="11"/>
        <v>0.69499999999999995</v>
      </c>
      <c r="X213" s="144">
        <v>0.1</v>
      </c>
      <c r="Y213" s="144">
        <f t="shared" si="12"/>
        <v>0.1</v>
      </c>
      <c r="Z213" s="144">
        <v>0</v>
      </c>
      <c r="AA213" s="145">
        <f t="shared" si="13"/>
        <v>0</v>
      </c>
      <c r="AD213" s="1">
        <v>1.9</v>
      </c>
      <c r="AE213" s="1">
        <v>2.16</v>
      </c>
      <c r="AF213" s="1">
        <v>1</v>
      </c>
      <c r="AG213" s="1">
        <f t="shared" si="20"/>
        <v>4.1040000000000001</v>
      </c>
      <c r="AR213" s="17" t="s">
        <v>233</v>
      </c>
      <c r="AT213" s="17" t="s">
        <v>126</v>
      </c>
      <c r="AU213" s="17" t="s">
        <v>83</v>
      </c>
      <c r="AY213" s="17" t="s">
        <v>125</v>
      </c>
      <c r="BE213" s="146">
        <f t="shared" si="14"/>
        <v>0</v>
      </c>
      <c r="BF213" s="146">
        <f t="shared" si="15"/>
        <v>0</v>
      </c>
      <c r="BG213" s="146">
        <f t="shared" si="16"/>
        <v>0</v>
      </c>
      <c r="BH213" s="146">
        <f t="shared" si="17"/>
        <v>0</v>
      </c>
      <c r="BI213" s="146">
        <f t="shared" si="18"/>
        <v>0</v>
      </c>
      <c r="BJ213" s="17" t="s">
        <v>83</v>
      </c>
      <c r="BK213" s="147">
        <f t="shared" si="19"/>
        <v>0</v>
      </c>
      <c r="BL213" s="17" t="s">
        <v>233</v>
      </c>
      <c r="BM213" s="17" t="s">
        <v>300</v>
      </c>
    </row>
    <row r="214" spans="2:65" s="1" customFormat="1" ht="31.5" customHeight="1" x14ac:dyDescent="0.3">
      <c r="B214" s="137"/>
      <c r="C214" s="138" t="s">
        <v>301</v>
      </c>
      <c r="D214" s="138" t="s">
        <v>126</v>
      </c>
      <c r="E214" s="139" t="s">
        <v>302</v>
      </c>
      <c r="F214" s="248" t="s">
        <v>303</v>
      </c>
      <c r="G214" s="249"/>
      <c r="H214" s="249"/>
      <c r="I214" s="249"/>
      <c r="J214" s="140" t="s">
        <v>267</v>
      </c>
      <c r="K214" s="141">
        <v>1</v>
      </c>
      <c r="L214" s="250">
        <v>0</v>
      </c>
      <c r="M214" s="249"/>
      <c r="N214" s="250">
        <f t="shared" si="10"/>
        <v>0</v>
      </c>
      <c r="O214" s="249"/>
      <c r="P214" s="249"/>
      <c r="Q214" s="249"/>
      <c r="R214" s="142"/>
      <c r="T214" s="143" t="s">
        <v>3</v>
      </c>
      <c r="U214" s="40" t="s">
        <v>39</v>
      </c>
      <c r="V214" s="144">
        <v>0.69499999999999995</v>
      </c>
      <c r="W214" s="144">
        <f t="shared" si="11"/>
        <v>0.69499999999999995</v>
      </c>
      <c r="X214" s="144">
        <v>0.25</v>
      </c>
      <c r="Y214" s="144">
        <f t="shared" si="12"/>
        <v>0.25</v>
      </c>
      <c r="Z214" s="144">
        <v>0</v>
      </c>
      <c r="AA214" s="145">
        <f t="shared" si="13"/>
        <v>0</v>
      </c>
      <c r="AD214" s="1">
        <v>2.3460000000000001</v>
      </c>
      <c r="AE214" s="1">
        <v>2.181</v>
      </c>
      <c r="AF214" s="1">
        <v>1</v>
      </c>
      <c r="AG214" s="1">
        <f t="shared" si="20"/>
        <v>5.1166260000000001</v>
      </c>
      <c r="AR214" s="17" t="s">
        <v>233</v>
      </c>
      <c r="AT214" s="17" t="s">
        <v>126</v>
      </c>
      <c r="AU214" s="17" t="s">
        <v>83</v>
      </c>
      <c r="AY214" s="17" t="s">
        <v>125</v>
      </c>
      <c r="BE214" s="146">
        <f t="shared" si="14"/>
        <v>0</v>
      </c>
      <c r="BF214" s="146">
        <f t="shared" si="15"/>
        <v>0</v>
      </c>
      <c r="BG214" s="146">
        <f t="shared" si="16"/>
        <v>0</v>
      </c>
      <c r="BH214" s="146">
        <f t="shared" si="17"/>
        <v>0</v>
      </c>
      <c r="BI214" s="146">
        <f t="shared" si="18"/>
        <v>0</v>
      </c>
      <c r="BJ214" s="17" t="s">
        <v>83</v>
      </c>
      <c r="BK214" s="147">
        <f t="shared" si="19"/>
        <v>0</v>
      </c>
      <c r="BL214" s="17" t="s">
        <v>233</v>
      </c>
      <c r="BM214" s="17" t="s">
        <v>304</v>
      </c>
    </row>
    <row r="215" spans="2:65" s="1" customFormat="1" ht="31.5" customHeight="1" x14ac:dyDescent="0.3">
      <c r="B215" s="137"/>
      <c r="C215" s="138" t="s">
        <v>305</v>
      </c>
      <c r="D215" s="138" t="s">
        <v>126</v>
      </c>
      <c r="E215" s="139" t="s">
        <v>306</v>
      </c>
      <c r="F215" s="248" t="s">
        <v>307</v>
      </c>
      <c r="G215" s="249"/>
      <c r="H215" s="249"/>
      <c r="I215" s="249"/>
      <c r="J215" s="140" t="s">
        <v>178</v>
      </c>
      <c r="K215" s="141">
        <v>85.073999999999998</v>
      </c>
      <c r="L215" s="250">
        <v>0</v>
      </c>
      <c r="M215" s="249"/>
      <c r="N215" s="250">
        <f t="shared" si="10"/>
        <v>0</v>
      </c>
      <c r="O215" s="249"/>
      <c r="P215" s="249"/>
      <c r="Q215" s="249"/>
      <c r="R215" s="142"/>
      <c r="T215" s="143" t="s">
        <v>3</v>
      </c>
      <c r="U215" s="40" t="s">
        <v>39</v>
      </c>
      <c r="V215" s="144">
        <v>0.33900000000000002</v>
      </c>
      <c r="W215" s="144">
        <f t="shared" si="11"/>
        <v>28.840086000000003</v>
      </c>
      <c r="X215" s="144">
        <v>2.5000000000000001E-4</v>
      </c>
      <c r="Y215" s="144">
        <f t="shared" si="12"/>
        <v>2.1268499999999999E-2</v>
      </c>
      <c r="Z215" s="144">
        <v>0</v>
      </c>
      <c r="AA215" s="145">
        <f t="shared" si="13"/>
        <v>0</v>
      </c>
      <c r="AG215" s="1">
        <f>SUM(AG205:AG214)</f>
        <v>130.014656</v>
      </c>
      <c r="AR215" s="17" t="s">
        <v>233</v>
      </c>
      <c r="AT215" s="17" t="s">
        <v>126</v>
      </c>
      <c r="AU215" s="17" t="s">
        <v>83</v>
      </c>
      <c r="AY215" s="17" t="s">
        <v>125</v>
      </c>
      <c r="BE215" s="146">
        <f t="shared" si="14"/>
        <v>0</v>
      </c>
      <c r="BF215" s="146">
        <f t="shared" si="15"/>
        <v>0</v>
      </c>
      <c r="BG215" s="146">
        <f t="shared" si="16"/>
        <v>0</v>
      </c>
      <c r="BH215" s="146">
        <f t="shared" si="17"/>
        <v>0</v>
      </c>
      <c r="BI215" s="146">
        <f t="shared" si="18"/>
        <v>0</v>
      </c>
      <c r="BJ215" s="17" t="s">
        <v>83</v>
      </c>
      <c r="BK215" s="147">
        <f t="shared" si="19"/>
        <v>0</v>
      </c>
      <c r="BL215" s="17" t="s">
        <v>233</v>
      </c>
      <c r="BM215" s="17" t="s">
        <v>308</v>
      </c>
    </row>
    <row r="216" spans="2:65" s="11" customFormat="1" ht="22.5" customHeight="1" x14ac:dyDescent="0.3">
      <c r="B216" s="148"/>
      <c r="C216" s="149"/>
      <c r="D216" s="149"/>
      <c r="E216" s="150" t="s">
        <v>3</v>
      </c>
      <c r="F216" s="257" t="s">
        <v>309</v>
      </c>
      <c r="G216" s="254"/>
      <c r="H216" s="254"/>
      <c r="I216" s="254"/>
      <c r="J216" s="149"/>
      <c r="K216" s="151">
        <v>85.073999999999998</v>
      </c>
      <c r="L216" s="149"/>
      <c r="M216" s="149"/>
      <c r="N216" s="149"/>
      <c r="O216" s="149"/>
      <c r="P216" s="149"/>
      <c r="Q216" s="149"/>
      <c r="R216" s="152"/>
      <c r="T216" s="153"/>
      <c r="U216" s="149"/>
      <c r="V216" s="149"/>
      <c r="W216" s="149"/>
      <c r="X216" s="149"/>
      <c r="Y216" s="149"/>
      <c r="Z216" s="149"/>
      <c r="AA216" s="154"/>
      <c r="AT216" s="155" t="s">
        <v>131</v>
      </c>
      <c r="AU216" s="155" t="s">
        <v>83</v>
      </c>
      <c r="AV216" s="11" t="s">
        <v>83</v>
      </c>
      <c r="AW216" s="11" t="s">
        <v>29</v>
      </c>
      <c r="AX216" s="11" t="s">
        <v>72</v>
      </c>
      <c r="AY216" s="155" t="s">
        <v>125</v>
      </c>
    </row>
    <row r="217" spans="2:65" s="12" customFormat="1" ht="22.5" customHeight="1" x14ac:dyDescent="0.3">
      <c r="B217" s="156"/>
      <c r="C217" s="157"/>
      <c r="D217" s="157"/>
      <c r="E217" s="158" t="s">
        <v>3</v>
      </c>
      <c r="F217" s="255" t="s">
        <v>132</v>
      </c>
      <c r="G217" s="256"/>
      <c r="H217" s="256"/>
      <c r="I217" s="256"/>
      <c r="J217" s="157"/>
      <c r="K217" s="159">
        <v>85.073999999999998</v>
      </c>
      <c r="L217" s="157"/>
      <c r="M217" s="157"/>
      <c r="N217" s="157"/>
      <c r="O217" s="157"/>
      <c r="P217" s="157"/>
      <c r="Q217" s="157"/>
      <c r="R217" s="160"/>
      <c r="T217" s="161"/>
      <c r="U217" s="157"/>
      <c r="V217" s="157"/>
      <c r="W217" s="157"/>
      <c r="X217" s="157"/>
      <c r="Y217" s="157"/>
      <c r="Z217" s="157"/>
      <c r="AA217" s="162"/>
      <c r="AT217" s="163" t="s">
        <v>131</v>
      </c>
      <c r="AU217" s="163" t="s">
        <v>83</v>
      </c>
      <c r="AV217" s="12" t="s">
        <v>124</v>
      </c>
      <c r="AW217" s="12" t="s">
        <v>29</v>
      </c>
      <c r="AX217" s="12" t="s">
        <v>77</v>
      </c>
      <c r="AY217" s="163" t="s">
        <v>125</v>
      </c>
    </row>
    <row r="218" spans="2:65" s="1" customFormat="1" ht="44.25" customHeight="1" x14ac:dyDescent="0.3">
      <c r="B218" s="137"/>
      <c r="C218" s="176" t="s">
        <v>259</v>
      </c>
      <c r="D218" s="176" t="s">
        <v>256</v>
      </c>
      <c r="E218" s="177" t="s">
        <v>310</v>
      </c>
      <c r="F218" s="258" t="s">
        <v>311</v>
      </c>
      <c r="G218" s="259"/>
      <c r="H218" s="259"/>
      <c r="I218" s="259"/>
      <c r="J218" s="178" t="s">
        <v>178</v>
      </c>
      <c r="K218" s="179">
        <v>85.073999999999998</v>
      </c>
      <c r="L218" s="260">
        <v>0</v>
      </c>
      <c r="M218" s="259"/>
      <c r="N218" s="260">
        <f>ROUND(L218*K218,3)</f>
        <v>0</v>
      </c>
      <c r="O218" s="249"/>
      <c r="P218" s="249"/>
      <c r="Q218" s="249"/>
      <c r="R218" s="142"/>
      <c r="T218" s="143" t="s">
        <v>3</v>
      </c>
      <c r="U218" s="40" t="s">
        <v>39</v>
      </c>
      <c r="V218" s="144">
        <v>0</v>
      </c>
      <c r="W218" s="144">
        <f>V218*K218</f>
        <v>0</v>
      </c>
      <c r="X218" s="144">
        <v>1.14E-3</v>
      </c>
      <c r="Y218" s="144">
        <f>X218*K218</f>
        <v>9.6984359999999992E-2</v>
      </c>
      <c r="Z218" s="144">
        <v>0</v>
      </c>
      <c r="AA218" s="145">
        <f>Z218*K218</f>
        <v>0</v>
      </c>
      <c r="AR218" s="17" t="s">
        <v>259</v>
      </c>
      <c r="AT218" s="17" t="s">
        <v>256</v>
      </c>
      <c r="AU218" s="17" t="s">
        <v>83</v>
      </c>
      <c r="AY218" s="17" t="s">
        <v>125</v>
      </c>
      <c r="BE218" s="146">
        <f>IF(U218="základná",N218,0)</f>
        <v>0</v>
      </c>
      <c r="BF218" s="146">
        <f>IF(U218="znížená",N218,0)</f>
        <v>0</v>
      </c>
      <c r="BG218" s="146">
        <f>IF(U218="zákl. prenesená",N218,0)</f>
        <v>0</v>
      </c>
      <c r="BH218" s="146">
        <f>IF(U218="zníž. prenesená",N218,0)</f>
        <v>0</v>
      </c>
      <c r="BI218" s="146">
        <f>IF(U218="nulová",N218,0)</f>
        <v>0</v>
      </c>
      <c r="BJ218" s="17" t="s">
        <v>83</v>
      </c>
      <c r="BK218" s="147">
        <f>ROUND(L218*K218,3)</f>
        <v>0</v>
      </c>
      <c r="BL218" s="17" t="s">
        <v>233</v>
      </c>
      <c r="BM218" s="17" t="s">
        <v>312</v>
      </c>
    </row>
    <row r="219" spans="2:65" s="1" customFormat="1" ht="22.5" customHeight="1" x14ac:dyDescent="0.3">
      <c r="B219" s="137"/>
      <c r="C219" s="176" t="s">
        <v>313</v>
      </c>
      <c r="D219" s="176" t="s">
        <v>256</v>
      </c>
      <c r="E219" s="177" t="s">
        <v>314</v>
      </c>
      <c r="F219" s="258" t="s">
        <v>315</v>
      </c>
      <c r="G219" s="259"/>
      <c r="H219" s="259"/>
      <c r="I219" s="259"/>
      <c r="J219" s="178" t="s">
        <v>267</v>
      </c>
      <c r="K219" s="179">
        <v>116</v>
      </c>
      <c r="L219" s="260">
        <v>0</v>
      </c>
      <c r="M219" s="259"/>
      <c r="N219" s="260">
        <f>ROUND(L219*K219,3)</f>
        <v>0</v>
      </c>
      <c r="O219" s="249"/>
      <c r="P219" s="249"/>
      <c r="Q219" s="249"/>
      <c r="R219" s="142"/>
      <c r="T219" s="143" t="s">
        <v>3</v>
      </c>
      <c r="U219" s="40" t="s">
        <v>39</v>
      </c>
      <c r="V219" s="144">
        <v>0</v>
      </c>
      <c r="W219" s="144">
        <f>V219*K219</f>
        <v>0</v>
      </c>
      <c r="X219" s="144">
        <v>1E-4</v>
      </c>
      <c r="Y219" s="144">
        <f>X219*K219</f>
        <v>1.1600000000000001E-2</v>
      </c>
      <c r="Z219" s="144">
        <v>0</v>
      </c>
      <c r="AA219" s="145">
        <f>Z219*K219</f>
        <v>0</v>
      </c>
      <c r="AR219" s="17" t="s">
        <v>259</v>
      </c>
      <c r="AT219" s="17" t="s">
        <v>256</v>
      </c>
      <c r="AU219" s="17" t="s">
        <v>83</v>
      </c>
      <c r="AY219" s="17" t="s">
        <v>125</v>
      </c>
      <c r="BE219" s="146">
        <f>IF(U219="základná",N219,0)</f>
        <v>0</v>
      </c>
      <c r="BF219" s="146">
        <f>IF(U219="znížená",N219,0)</f>
        <v>0</v>
      </c>
      <c r="BG219" s="146">
        <f>IF(U219="zákl. prenesená",N219,0)</f>
        <v>0</v>
      </c>
      <c r="BH219" s="146">
        <f>IF(U219="zníž. prenesená",N219,0)</f>
        <v>0</v>
      </c>
      <c r="BI219" s="146">
        <f>IF(U219="nulová",N219,0)</f>
        <v>0</v>
      </c>
      <c r="BJ219" s="17" t="s">
        <v>83</v>
      </c>
      <c r="BK219" s="147">
        <f>ROUND(L219*K219,3)</f>
        <v>0</v>
      </c>
      <c r="BL219" s="17" t="s">
        <v>233</v>
      </c>
      <c r="BM219" s="17" t="s">
        <v>316</v>
      </c>
    </row>
    <row r="220" spans="2:65" s="1" customFormat="1" ht="31.5" customHeight="1" x14ac:dyDescent="0.3">
      <c r="B220" s="137"/>
      <c r="C220" s="138" t="s">
        <v>317</v>
      </c>
      <c r="D220" s="138" t="s">
        <v>126</v>
      </c>
      <c r="E220" s="139" t="s">
        <v>318</v>
      </c>
      <c r="F220" s="248" t="s">
        <v>319</v>
      </c>
      <c r="G220" s="249"/>
      <c r="H220" s="249"/>
      <c r="I220" s="249"/>
      <c r="J220" s="140" t="s">
        <v>267</v>
      </c>
      <c r="K220" s="141">
        <v>56</v>
      </c>
      <c r="L220" s="250">
        <v>0</v>
      </c>
      <c r="M220" s="249"/>
      <c r="N220" s="250">
        <f>ROUND(L220*K220,3)</f>
        <v>0</v>
      </c>
      <c r="O220" s="249"/>
      <c r="P220" s="249"/>
      <c r="Q220" s="249"/>
      <c r="R220" s="142"/>
      <c r="T220" s="143" t="s">
        <v>3</v>
      </c>
      <c r="U220" s="40" t="s">
        <v>39</v>
      </c>
      <c r="V220" s="144">
        <v>0.1</v>
      </c>
      <c r="W220" s="144">
        <f>V220*K220</f>
        <v>5.6000000000000005</v>
      </c>
      <c r="X220" s="144">
        <v>0</v>
      </c>
      <c r="Y220" s="144">
        <f>X220*K220</f>
        <v>0</v>
      </c>
      <c r="Z220" s="144">
        <v>3.0000000000000001E-3</v>
      </c>
      <c r="AA220" s="145">
        <f>Z220*K220</f>
        <v>0.16800000000000001</v>
      </c>
      <c r="AR220" s="17" t="s">
        <v>233</v>
      </c>
      <c r="AT220" s="17" t="s">
        <v>126</v>
      </c>
      <c r="AU220" s="17" t="s">
        <v>83</v>
      </c>
      <c r="AY220" s="17" t="s">
        <v>125</v>
      </c>
      <c r="BE220" s="146">
        <f>IF(U220="základná",N220,0)</f>
        <v>0</v>
      </c>
      <c r="BF220" s="146">
        <f>IF(U220="znížená",N220,0)</f>
        <v>0</v>
      </c>
      <c r="BG220" s="146">
        <f>IF(U220="zákl. prenesená",N220,0)</f>
        <v>0</v>
      </c>
      <c r="BH220" s="146">
        <f>IF(U220="zníž. prenesená",N220,0)</f>
        <v>0</v>
      </c>
      <c r="BI220" s="146">
        <f>IF(U220="nulová",N220,0)</f>
        <v>0</v>
      </c>
      <c r="BJ220" s="17" t="s">
        <v>83</v>
      </c>
      <c r="BK220" s="147">
        <f>ROUND(L220*K220,3)</f>
        <v>0</v>
      </c>
      <c r="BL220" s="17" t="s">
        <v>233</v>
      </c>
      <c r="BM220" s="17" t="s">
        <v>320</v>
      </c>
    </row>
    <row r="221" spans="2:65" s="1" customFormat="1" ht="31.5" customHeight="1" x14ac:dyDescent="0.3">
      <c r="B221" s="137"/>
      <c r="C221" s="138" t="s">
        <v>321</v>
      </c>
      <c r="D221" s="138" t="s">
        <v>126</v>
      </c>
      <c r="E221" s="139" t="s">
        <v>322</v>
      </c>
      <c r="F221" s="248" t="s">
        <v>323</v>
      </c>
      <c r="G221" s="249"/>
      <c r="H221" s="249"/>
      <c r="I221" s="249"/>
      <c r="J221" s="140" t="s">
        <v>267</v>
      </c>
      <c r="K221" s="141">
        <v>2</v>
      </c>
      <c r="L221" s="250">
        <v>0</v>
      </c>
      <c r="M221" s="249"/>
      <c r="N221" s="250">
        <f>ROUND(L221*K221,3)</f>
        <v>0</v>
      </c>
      <c r="O221" s="249"/>
      <c r="P221" s="249"/>
      <c r="Q221" s="249"/>
      <c r="R221" s="142"/>
      <c r="T221" s="143" t="s">
        <v>3</v>
      </c>
      <c r="U221" s="40" t="s">
        <v>39</v>
      </c>
      <c r="V221" s="144">
        <v>0.15</v>
      </c>
      <c r="W221" s="144">
        <f>V221*K221</f>
        <v>0.3</v>
      </c>
      <c r="X221" s="144">
        <v>0</v>
      </c>
      <c r="Y221" s="144">
        <f>X221*K221</f>
        <v>0</v>
      </c>
      <c r="Z221" s="144">
        <v>6.0000000000000001E-3</v>
      </c>
      <c r="AA221" s="145">
        <f>Z221*K221</f>
        <v>1.2E-2</v>
      </c>
      <c r="AR221" s="17" t="s">
        <v>233</v>
      </c>
      <c r="AT221" s="17" t="s">
        <v>126</v>
      </c>
      <c r="AU221" s="17" t="s">
        <v>83</v>
      </c>
      <c r="AY221" s="17" t="s">
        <v>125</v>
      </c>
      <c r="BE221" s="146">
        <f>IF(U221="základná",N221,0)</f>
        <v>0</v>
      </c>
      <c r="BF221" s="146">
        <f>IF(U221="znížená",N221,0)</f>
        <v>0</v>
      </c>
      <c r="BG221" s="146">
        <f>IF(U221="zákl. prenesená",N221,0)</f>
        <v>0</v>
      </c>
      <c r="BH221" s="146">
        <f>IF(U221="zníž. prenesená",N221,0)</f>
        <v>0</v>
      </c>
      <c r="BI221" s="146">
        <f>IF(U221="nulová",N221,0)</f>
        <v>0</v>
      </c>
      <c r="BJ221" s="17" t="s">
        <v>83</v>
      </c>
      <c r="BK221" s="147">
        <f>ROUND(L221*K221,3)</f>
        <v>0</v>
      </c>
      <c r="BL221" s="17" t="s">
        <v>233</v>
      </c>
      <c r="BM221" s="17" t="s">
        <v>324</v>
      </c>
    </row>
    <row r="222" spans="2:65" s="1" customFormat="1" ht="31.5" customHeight="1" x14ac:dyDescent="0.3">
      <c r="B222" s="137"/>
      <c r="C222" s="138" t="s">
        <v>325</v>
      </c>
      <c r="D222" s="138" t="s">
        <v>126</v>
      </c>
      <c r="E222" s="139" t="s">
        <v>326</v>
      </c>
      <c r="F222" s="248" t="s">
        <v>327</v>
      </c>
      <c r="G222" s="249"/>
      <c r="H222" s="249"/>
      <c r="I222" s="249"/>
      <c r="J222" s="140" t="s">
        <v>200</v>
      </c>
      <c r="K222" s="141">
        <v>6.6079999999999997</v>
      </c>
      <c r="L222" s="250">
        <v>0</v>
      </c>
      <c r="M222" s="249"/>
      <c r="N222" s="250">
        <f>ROUND(L222*K222,3)</f>
        <v>0</v>
      </c>
      <c r="O222" s="249"/>
      <c r="P222" s="249"/>
      <c r="Q222" s="249"/>
      <c r="R222" s="142"/>
      <c r="T222" s="143" t="s">
        <v>3</v>
      </c>
      <c r="U222" s="40" t="s">
        <v>39</v>
      </c>
      <c r="V222" s="144">
        <v>2.2890000000000001</v>
      </c>
      <c r="W222" s="144">
        <f>V222*K222</f>
        <v>15.125712</v>
      </c>
      <c r="X222" s="144">
        <v>0</v>
      </c>
      <c r="Y222" s="144">
        <f>X222*K222</f>
        <v>0</v>
      </c>
      <c r="Z222" s="144">
        <v>0</v>
      </c>
      <c r="AA222" s="145">
        <f>Z222*K222</f>
        <v>0</v>
      </c>
      <c r="AR222" s="17" t="s">
        <v>233</v>
      </c>
      <c r="AT222" s="17" t="s">
        <v>126</v>
      </c>
      <c r="AU222" s="17" t="s">
        <v>83</v>
      </c>
      <c r="AY222" s="17" t="s">
        <v>125</v>
      </c>
      <c r="BE222" s="146">
        <f>IF(U222="základná",N222,0)</f>
        <v>0</v>
      </c>
      <c r="BF222" s="146">
        <f>IF(U222="znížená",N222,0)</f>
        <v>0</v>
      </c>
      <c r="BG222" s="146">
        <f>IF(U222="zákl. prenesená",N222,0)</f>
        <v>0</v>
      </c>
      <c r="BH222" s="146">
        <f>IF(U222="zníž. prenesená",N222,0)</f>
        <v>0</v>
      </c>
      <c r="BI222" s="146">
        <f>IF(U222="nulová",N222,0)</f>
        <v>0</v>
      </c>
      <c r="BJ222" s="17" t="s">
        <v>83</v>
      </c>
      <c r="BK222" s="147">
        <f>ROUND(L222*K222,3)</f>
        <v>0</v>
      </c>
      <c r="BL222" s="17" t="s">
        <v>233</v>
      </c>
      <c r="BM222" s="17" t="s">
        <v>328</v>
      </c>
    </row>
    <row r="223" spans="2:65" s="10" customFormat="1" ht="29.85" customHeight="1" x14ac:dyDescent="0.3">
      <c r="B223" s="127"/>
      <c r="C223" s="128"/>
      <c r="D223" s="164" t="s">
        <v>145</v>
      </c>
      <c r="E223" s="164"/>
      <c r="F223" s="164"/>
      <c r="G223" s="164"/>
      <c r="H223" s="164"/>
      <c r="I223" s="164"/>
      <c r="J223" s="164"/>
      <c r="K223" s="164"/>
      <c r="L223" s="164"/>
      <c r="M223" s="164"/>
      <c r="N223" s="268">
        <f>BK223</f>
        <v>0</v>
      </c>
      <c r="O223" s="269"/>
      <c r="P223" s="269"/>
      <c r="Q223" s="269"/>
      <c r="R223" s="130"/>
      <c r="T223" s="131"/>
      <c r="U223" s="128"/>
      <c r="V223" s="128"/>
      <c r="W223" s="132">
        <f>SUM(W224:W227)</f>
        <v>4.3979999999999997</v>
      </c>
      <c r="X223" s="128"/>
      <c r="Y223" s="132">
        <f>SUM(Y224:Y227)</f>
        <v>0.75</v>
      </c>
      <c r="Z223" s="128"/>
      <c r="AA223" s="133">
        <f>SUM(AA224:AA227)</f>
        <v>0</v>
      </c>
      <c r="AR223" s="134" t="s">
        <v>83</v>
      </c>
      <c r="AT223" s="135" t="s">
        <v>71</v>
      </c>
      <c r="AU223" s="135" t="s">
        <v>77</v>
      </c>
      <c r="AY223" s="134" t="s">
        <v>125</v>
      </c>
      <c r="BK223" s="136">
        <f>SUM(BK224:BK227)</f>
        <v>0</v>
      </c>
    </row>
    <row r="224" spans="2:65" s="1" customFormat="1" ht="31.5" customHeight="1" x14ac:dyDescent="0.3">
      <c r="B224" s="137"/>
      <c r="C224" s="138" t="s">
        <v>329</v>
      </c>
      <c r="D224" s="138" t="s">
        <v>126</v>
      </c>
      <c r="E224" s="139" t="s">
        <v>330</v>
      </c>
      <c r="F224" s="248" t="s">
        <v>331</v>
      </c>
      <c r="G224" s="249"/>
      <c r="H224" s="249"/>
      <c r="I224" s="249"/>
      <c r="J224" s="140" t="s">
        <v>267</v>
      </c>
      <c r="K224" s="141">
        <v>1</v>
      </c>
      <c r="L224" s="250">
        <v>0</v>
      </c>
      <c r="M224" s="249"/>
      <c r="N224" s="250">
        <f>ROUND(L224*K224,3)</f>
        <v>0</v>
      </c>
      <c r="O224" s="249"/>
      <c r="P224" s="249"/>
      <c r="Q224" s="249"/>
      <c r="R224" s="142"/>
      <c r="T224" s="143" t="s">
        <v>3</v>
      </c>
      <c r="U224" s="40" t="s">
        <v>39</v>
      </c>
      <c r="V224" s="144">
        <v>0.72</v>
      </c>
      <c r="W224" s="144">
        <f>V224*K224</f>
        <v>0.72</v>
      </c>
      <c r="X224" s="144">
        <v>0.25</v>
      </c>
      <c r="Y224" s="144">
        <f>X224*K224</f>
        <v>0.25</v>
      </c>
      <c r="Z224" s="144">
        <v>0</v>
      </c>
      <c r="AA224" s="145">
        <f>Z224*K224</f>
        <v>0</v>
      </c>
      <c r="AR224" s="17" t="s">
        <v>233</v>
      </c>
      <c r="AT224" s="17" t="s">
        <v>126</v>
      </c>
      <c r="AU224" s="17" t="s">
        <v>83</v>
      </c>
      <c r="AY224" s="17" t="s">
        <v>125</v>
      </c>
      <c r="BE224" s="146">
        <f>IF(U224="základná",N224,0)</f>
        <v>0</v>
      </c>
      <c r="BF224" s="146">
        <f>IF(U224="znížená",N224,0)</f>
        <v>0</v>
      </c>
      <c r="BG224" s="146">
        <f>IF(U224="zákl. prenesená",N224,0)</f>
        <v>0</v>
      </c>
      <c r="BH224" s="146">
        <f>IF(U224="zníž. prenesená",N224,0)</f>
        <v>0</v>
      </c>
      <c r="BI224" s="146">
        <f>IF(U224="nulová",N224,0)</f>
        <v>0</v>
      </c>
      <c r="BJ224" s="17" t="s">
        <v>83</v>
      </c>
      <c r="BK224" s="147">
        <f>ROUND(L224*K224,3)</f>
        <v>0</v>
      </c>
      <c r="BL224" s="17" t="s">
        <v>233</v>
      </c>
      <c r="BM224" s="17" t="s">
        <v>332</v>
      </c>
    </row>
    <row r="225" spans="2:65" s="1" customFormat="1" ht="31.5" customHeight="1" x14ac:dyDescent="0.3">
      <c r="B225" s="137"/>
      <c r="C225" s="138" t="s">
        <v>333</v>
      </c>
      <c r="D225" s="138" t="s">
        <v>126</v>
      </c>
      <c r="E225" s="139" t="s">
        <v>334</v>
      </c>
      <c r="F225" s="248" t="s">
        <v>335</v>
      </c>
      <c r="G225" s="249"/>
      <c r="H225" s="249"/>
      <c r="I225" s="249"/>
      <c r="J225" s="140" t="s">
        <v>267</v>
      </c>
      <c r="K225" s="141">
        <v>1</v>
      </c>
      <c r="L225" s="250">
        <v>0</v>
      </c>
      <c r="M225" s="249"/>
      <c r="N225" s="250">
        <f>ROUND(L225*K225,3)</f>
        <v>0</v>
      </c>
      <c r="O225" s="249"/>
      <c r="P225" s="249"/>
      <c r="Q225" s="249"/>
      <c r="R225" s="142"/>
      <c r="T225" s="143" t="s">
        <v>3</v>
      </c>
      <c r="U225" s="40" t="s">
        <v>39</v>
      </c>
      <c r="V225" s="144">
        <v>0.72</v>
      </c>
      <c r="W225" s="144">
        <f>V225*K225</f>
        <v>0.72</v>
      </c>
      <c r="X225" s="144">
        <v>0.25</v>
      </c>
      <c r="Y225" s="144">
        <f>X225*K225</f>
        <v>0.25</v>
      </c>
      <c r="Z225" s="144">
        <v>0</v>
      </c>
      <c r="AA225" s="145">
        <f>Z225*K225</f>
        <v>0</v>
      </c>
      <c r="AR225" s="17" t="s">
        <v>233</v>
      </c>
      <c r="AT225" s="17" t="s">
        <v>126</v>
      </c>
      <c r="AU225" s="17" t="s">
        <v>83</v>
      </c>
      <c r="AY225" s="17" t="s">
        <v>125</v>
      </c>
      <c r="BE225" s="146">
        <f>IF(U225="základná",N225,0)</f>
        <v>0</v>
      </c>
      <c r="BF225" s="146">
        <f>IF(U225="znížená",N225,0)</f>
        <v>0</v>
      </c>
      <c r="BG225" s="146">
        <f>IF(U225="zákl. prenesená",N225,0)</f>
        <v>0</v>
      </c>
      <c r="BH225" s="146">
        <f>IF(U225="zníž. prenesená",N225,0)</f>
        <v>0</v>
      </c>
      <c r="BI225" s="146">
        <f>IF(U225="nulová",N225,0)</f>
        <v>0</v>
      </c>
      <c r="BJ225" s="17" t="s">
        <v>83</v>
      </c>
      <c r="BK225" s="147">
        <f>ROUND(L225*K225,3)</f>
        <v>0</v>
      </c>
      <c r="BL225" s="17" t="s">
        <v>233</v>
      </c>
      <c r="BM225" s="17" t="s">
        <v>336</v>
      </c>
    </row>
    <row r="226" spans="2:65" s="1" customFormat="1" ht="31.5" customHeight="1" x14ac:dyDescent="0.3">
      <c r="B226" s="137"/>
      <c r="C226" s="138" t="s">
        <v>337</v>
      </c>
      <c r="D226" s="138" t="s">
        <v>126</v>
      </c>
      <c r="E226" s="139" t="s">
        <v>338</v>
      </c>
      <c r="F226" s="248" t="s">
        <v>339</v>
      </c>
      <c r="G226" s="249"/>
      <c r="H226" s="249"/>
      <c r="I226" s="249"/>
      <c r="J226" s="140" t="s">
        <v>267</v>
      </c>
      <c r="K226" s="141">
        <v>1</v>
      </c>
      <c r="L226" s="250">
        <v>0</v>
      </c>
      <c r="M226" s="249"/>
      <c r="N226" s="250">
        <f>ROUND(L226*K226,3)</f>
        <v>0</v>
      </c>
      <c r="O226" s="249"/>
      <c r="P226" s="249"/>
      <c r="Q226" s="249"/>
      <c r="R226" s="142"/>
      <c r="T226" s="143" t="s">
        <v>3</v>
      </c>
      <c r="U226" s="40" t="s">
        <v>39</v>
      </c>
      <c r="V226" s="144">
        <v>0.72</v>
      </c>
      <c r="W226" s="144">
        <f>V226*K226</f>
        <v>0.72</v>
      </c>
      <c r="X226" s="144">
        <v>0.25</v>
      </c>
      <c r="Y226" s="144">
        <f>X226*K226</f>
        <v>0.25</v>
      </c>
      <c r="Z226" s="144">
        <v>0</v>
      </c>
      <c r="AA226" s="145">
        <f>Z226*K226</f>
        <v>0</v>
      </c>
      <c r="AR226" s="17" t="s">
        <v>233</v>
      </c>
      <c r="AT226" s="17" t="s">
        <v>126</v>
      </c>
      <c r="AU226" s="17" t="s">
        <v>83</v>
      </c>
      <c r="AY226" s="17" t="s">
        <v>125</v>
      </c>
      <c r="BE226" s="146">
        <f>IF(U226="základná",N226,0)</f>
        <v>0</v>
      </c>
      <c r="BF226" s="146">
        <f>IF(U226="znížená",N226,0)</f>
        <v>0</v>
      </c>
      <c r="BG226" s="146">
        <f>IF(U226="zákl. prenesená",N226,0)</f>
        <v>0</v>
      </c>
      <c r="BH226" s="146">
        <f>IF(U226="zníž. prenesená",N226,0)</f>
        <v>0</v>
      </c>
      <c r="BI226" s="146">
        <f>IF(U226="nulová",N226,0)</f>
        <v>0</v>
      </c>
      <c r="BJ226" s="17" t="s">
        <v>83</v>
      </c>
      <c r="BK226" s="147">
        <f>ROUND(L226*K226,3)</f>
        <v>0</v>
      </c>
      <c r="BL226" s="17" t="s">
        <v>233</v>
      </c>
      <c r="BM226" s="17" t="s">
        <v>340</v>
      </c>
    </row>
    <row r="227" spans="2:65" s="1" customFormat="1" ht="31.5" customHeight="1" x14ac:dyDescent="0.3">
      <c r="B227" s="137"/>
      <c r="C227" s="138" t="s">
        <v>341</v>
      </c>
      <c r="D227" s="138" t="s">
        <v>126</v>
      </c>
      <c r="E227" s="139" t="s">
        <v>342</v>
      </c>
      <c r="F227" s="248" t="s">
        <v>343</v>
      </c>
      <c r="G227" s="249"/>
      <c r="H227" s="249"/>
      <c r="I227" s="249"/>
      <c r="J227" s="140" t="s">
        <v>200</v>
      </c>
      <c r="K227" s="141">
        <v>0.75</v>
      </c>
      <c r="L227" s="250">
        <v>0</v>
      </c>
      <c r="M227" s="249"/>
      <c r="N227" s="250">
        <f>ROUND(L227*K227,3)</f>
        <v>0</v>
      </c>
      <c r="O227" s="249"/>
      <c r="P227" s="249"/>
      <c r="Q227" s="249"/>
      <c r="R227" s="142"/>
      <c r="T227" s="143" t="s">
        <v>3</v>
      </c>
      <c r="U227" s="40" t="s">
        <v>39</v>
      </c>
      <c r="V227" s="144">
        <v>2.984</v>
      </c>
      <c r="W227" s="144">
        <f>V227*K227</f>
        <v>2.238</v>
      </c>
      <c r="X227" s="144">
        <v>0</v>
      </c>
      <c r="Y227" s="144">
        <f>X227*K227</f>
        <v>0</v>
      </c>
      <c r="Z227" s="144">
        <v>0</v>
      </c>
      <c r="AA227" s="145">
        <f>Z227*K227</f>
        <v>0</v>
      </c>
      <c r="AR227" s="17" t="s">
        <v>233</v>
      </c>
      <c r="AT227" s="17" t="s">
        <v>126</v>
      </c>
      <c r="AU227" s="17" t="s">
        <v>83</v>
      </c>
      <c r="AY227" s="17" t="s">
        <v>125</v>
      </c>
      <c r="BE227" s="146">
        <f>IF(U227="základná",N227,0)</f>
        <v>0</v>
      </c>
      <c r="BF227" s="146">
        <f>IF(U227="znížená",N227,0)</f>
        <v>0</v>
      </c>
      <c r="BG227" s="146">
        <f>IF(U227="zákl. prenesená",N227,0)</f>
        <v>0</v>
      </c>
      <c r="BH227" s="146">
        <f>IF(U227="zníž. prenesená",N227,0)</f>
        <v>0</v>
      </c>
      <c r="BI227" s="146">
        <f>IF(U227="nulová",N227,0)</f>
        <v>0</v>
      </c>
      <c r="BJ227" s="17" t="s">
        <v>83</v>
      </c>
      <c r="BK227" s="147">
        <f>ROUND(L227*K227,3)</f>
        <v>0</v>
      </c>
      <c r="BL227" s="17" t="s">
        <v>233</v>
      </c>
      <c r="BM227" s="17" t="s">
        <v>344</v>
      </c>
    </row>
    <row r="228" spans="2:65" s="10" customFormat="1" ht="29.85" customHeight="1" x14ac:dyDescent="0.3">
      <c r="B228" s="127"/>
      <c r="C228" s="128"/>
      <c r="D228" s="164" t="s">
        <v>146</v>
      </c>
      <c r="E228" s="164"/>
      <c r="F228" s="164"/>
      <c r="G228" s="164"/>
      <c r="H228" s="164"/>
      <c r="I228" s="164"/>
      <c r="J228" s="164"/>
      <c r="K228" s="164"/>
      <c r="L228" s="164"/>
      <c r="M228" s="164"/>
      <c r="N228" s="268">
        <f>BK228</f>
        <v>0</v>
      </c>
      <c r="O228" s="269"/>
      <c r="P228" s="269"/>
      <c r="Q228" s="269"/>
      <c r="R228" s="130"/>
      <c r="T228" s="131"/>
      <c r="U228" s="128"/>
      <c r="V228" s="128"/>
      <c r="W228" s="132">
        <f>SUM(W229:W234)</f>
        <v>9.3348800000000001</v>
      </c>
      <c r="X228" s="128"/>
      <c r="Y228" s="132">
        <f>SUM(Y229:Y234)</f>
        <v>3.52904E-2</v>
      </c>
      <c r="Z228" s="128"/>
      <c r="AA228" s="133">
        <f>SUM(AA229:AA234)</f>
        <v>0</v>
      </c>
      <c r="AR228" s="134" t="s">
        <v>83</v>
      </c>
      <c r="AT228" s="135" t="s">
        <v>71</v>
      </c>
      <c r="AU228" s="135" t="s">
        <v>77</v>
      </c>
      <c r="AY228" s="134" t="s">
        <v>125</v>
      </c>
      <c r="BK228" s="136">
        <f>SUM(BK229:BK234)</f>
        <v>0</v>
      </c>
    </row>
    <row r="229" spans="2:65" s="1" customFormat="1" ht="31.5" customHeight="1" x14ac:dyDescent="0.3">
      <c r="B229" s="137"/>
      <c r="C229" s="138" t="s">
        <v>345</v>
      </c>
      <c r="D229" s="138" t="s">
        <v>126</v>
      </c>
      <c r="E229" s="139" t="s">
        <v>346</v>
      </c>
      <c r="F229" s="248" t="s">
        <v>347</v>
      </c>
      <c r="G229" s="249"/>
      <c r="H229" s="249"/>
      <c r="I229" s="249"/>
      <c r="J229" s="140" t="s">
        <v>150</v>
      </c>
      <c r="K229" s="141">
        <v>113.84</v>
      </c>
      <c r="L229" s="250">
        <v>0</v>
      </c>
      <c r="M229" s="249"/>
      <c r="N229" s="250">
        <f>ROUND(L229*K229,3)</f>
        <v>0</v>
      </c>
      <c r="O229" s="249"/>
      <c r="P229" s="249"/>
      <c r="Q229" s="249"/>
      <c r="R229" s="142"/>
      <c r="T229" s="143" t="s">
        <v>3</v>
      </c>
      <c r="U229" s="40" t="s">
        <v>39</v>
      </c>
      <c r="V229" s="144">
        <v>0.03</v>
      </c>
      <c r="W229" s="144">
        <f>V229*K229</f>
        <v>3.4152</v>
      </c>
      <c r="X229" s="144">
        <v>1E-4</v>
      </c>
      <c r="Y229" s="144">
        <f>X229*K229</f>
        <v>1.1384E-2</v>
      </c>
      <c r="Z229" s="144">
        <v>0</v>
      </c>
      <c r="AA229" s="145">
        <f>Z229*K229</f>
        <v>0</v>
      </c>
      <c r="AR229" s="17" t="s">
        <v>233</v>
      </c>
      <c r="AT229" s="17" t="s">
        <v>126</v>
      </c>
      <c r="AU229" s="17" t="s">
        <v>83</v>
      </c>
      <c r="AY229" s="17" t="s">
        <v>125</v>
      </c>
      <c r="BE229" s="146">
        <f>IF(U229="základná",N229,0)</f>
        <v>0</v>
      </c>
      <c r="BF229" s="146">
        <f>IF(U229="znížená",N229,0)</f>
        <v>0</v>
      </c>
      <c r="BG229" s="146">
        <f>IF(U229="zákl. prenesená",N229,0)</f>
        <v>0</v>
      </c>
      <c r="BH229" s="146">
        <f>IF(U229="zníž. prenesená",N229,0)</f>
        <v>0</v>
      </c>
      <c r="BI229" s="146">
        <f>IF(U229="nulová",N229,0)</f>
        <v>0</v>
      </c>
      <c r="BJ229" s="17" t="s">
        <v>83</v>
      </c>
      <c r="BK229" s="147">
        <f>ROUND(L229*K229,3)</f>
        <v>0</v>
      </c>
      <c r="BL229" s="17" t="s">
        <v>233</v>
      </c>
      <c r="BM229" s="17" t="s">
        <v>348</v>
      </c>
    </row>
    <row r="230" spans="2:65" s="11" customFormat="1" ht="22.5" customHeight="1" x14ac:dyDescent="0.3">
      <c r="B230" s="148"/>
      <c r="C230" s="149"/>
      <c r="D230" s="149"/>
      <c r="E230" s="150" t="s">
        <v>3</v>
      </c>
      <c r="F230" s="257" t="s">
        <v>169</v>
      </c>
      <c r="G230" s="254"/>
      <c r="H230" s="254"/>
      <c r="I230" s="254"/>
      <c r="J230" s="149"/>
      <c r="K230" s="151">
        <v>113.84</v>
      </c>
      <c r="L230" s="149"/>
      <c r="M230" s="149"/>
      <c r="N230" s="149"/>
      <c r="O230" s="149"/>
      <c r="P230" s="149"/>
      <c r="Q230" s="149"/>
      <c r="R230" s="152"/>
      <c r="T230" s="153"/>
      <c r="U230" s="149"/>
      <c r="V230" s="149"/>
      <c r="W230" s="149"/>
      <c r="X230" s="149"/>
      <c r="Y230" s="149"/>
      <c r="Z230" s="149"/>
      <c r="AA230" s="154"/>
      <c r="AT230" s="155" t="s">
        <v>131</v>
      </c>
      <c r="AU230" s="155" t="s">
        <v>83</v>
      </c>
      <c r="AV230" s="11" t="s">
        <v>83</v>
      </c>
      <c r="AW230" s="11" t="s">
        <v>29</v>
      </c>
      <c r="AX230" s="11" t="s">
        <v>72</v>
      </c>
      <c r="AY230" s="155" t="s">
        <v>125</v>
      </c>
    </row>
    <row r="231" spans="2:65" s="12" customFormat="1" ht="22.5" customHeight="1" x14ac:dyDescent="0.3">
      <c r="B231" s="156"/>
      <c r="C231" s="157"/>
      <c r="D231" s="157"/>
      <c r="E231" s="158" t="s">
        <v>3</v>
      </c>
      <c r="F231" s="255" t="s">
        <v>132</v>
      </c>
      <c r="G231" s="256"/>
      <c r="H231" s="256"/>
      <c r="I231" s="256"/>
      <c r="J231" s="157"/>
      <c r="K231" s="159">
        <v>113.84</v>
      </c>
      <c r="L231" s="157"/>
      <c r="M231" s="157"/>
      <c r="N231" s="157"/>
      <c r="O231" s="157"/>
      <c r="P231" s="157"/>
      <c r="Q231" s="157"/>
      <c r="R231" s="160"/>
      <c r="T231" s="161"/>
      <c r="U231" s="157"/>
      <c r="V231" s="157"/>
      <c r="W231" s="157"/>
      <c r="X231" s="157"/>
      <c r="Y231" s="157"/>
      <c r="Z231" s="157"/>
      <c r="AA231" s="162"/>
      <c r="AT231" s="163" t="s">
        <v>131</v>
      </c>
      <c r="AU231" s="163" t="s">
        <v>83</v>
      </c>
      <c r="AV231" s="12" t="s">
        <v>124</v>
      </c>
      <c r="AW231" s="12" t="s">
        <v>29</v>
      </c>
      <c r="AX231" s="12" t="s">
        <v>77</v>
      </c>
      <c r="AY231" s="163" t="s">
        <v>125</v>
      </c>
    </row>
    <row r="232" spans="2:65" s="1" customFormat="1" ht="44.25" customHeight="1" x14ac:dyDescent="0.3">
      <c r="B232" s="137"/>
      <c r="C232" s="138" t="s">
        <v>349</v>
      </c>
      <c r="D232" s="138" t="s">
        <v>126</v>
      </c>
      <c r="E232" s="139" t="s">
        <v>350</v>
      </c>
      <c r="F232" s="248" t="s">
        <v>351</v>
      </c>
      <c r="G232" s="249"/>
      <c r="H232" s="249"/>
      <c r="I232" s="249"/>
      <c r="J232" s="140" t="s">
        <v>150</v>
      </c>
      <c r="K232" s="141">
        <v>113.84</v>
      </c>
      <c r="L232" s="250">
        <v>0</v>
      </c>
      <c r="M232" s="249"/>
      <c r="N232" s="250">
        <f>ROUND(L232*K232,3)</f>
        <v>0</v>
      </c>
      <c r="O232" s="249"/>
      <c r="P232" s="249"/>
      <c r="Q232" s="249"/>
      <c r="R232" s="142"/>
      <c r="T232" s="143" t="s">
        <v>3</v>
      </c>
      <c r="U232" s="40" t="s">
        <v>39</v>
      </c>
      <c r="V232" s="144">
        <v>5.1999999999999998E-2</v>
      </c>
      <c r="W232" s="144">
        <f>V232*K232</f>
        <v>5.9196799999999996</v>
      </c>
      <c r="X232" s="144">
        <v>2.1000000000000001E-4</v>
      </c>
      <c r="Y232" s="144">
        <f>X232*K232</f>
        <v>2.3906400000000001E-2</v>
      </c>
      <c r="Z232" s="144">
        <v>0</v>
      </c>
      <c r="AA232" s="145">
        <f>Z232*K232</f>
        <v>0</v>
      </c>
      <c r="AR232" s="17" t="s">
        <v>233</v>
      </c>
      <c r="AT232" s="17" t="s">
        <v>126</v>
      </c>
      <c r="AU232" s="17" t="s">
        <v>83</v>
      </c>
      <c r="AY232" s="17" t="s">
        <v>125</v>
      </c>
      <c r="BE232" s="146">
        <f>IF(U232="základná",N232,0)</f>
        <v>0</v>
      </c>
      <c r="BF232" s="146">
        <f>IF(U232="znížená",N232,0)</f>
        <v>0</v>
      </c>
      <c r="BG232" s="146">
        <f>IF(U232="zákl. prenesená",N232,0)</f>
        <v>0</v>
      </c>
      <c r="BH232" s="146">
        <f>IF(U232="zníž. prenesená",N232,0)</f>
        <v>0</v>
      </c>
      <c r="BI232" s="146">
        <f>IF(U232="nulová",N232,0)</f>
        <v>0</v>
      </c>
      <c r="BJ232" s="17" t="s">
        <v>83</v>
      </c>
      <c r="BK232" s="147">
        <f>ROUND(L232*K232,3)</f>
        <v>0</v>
      </c>
      <c r="BL232" s="17" t="s">
        <v>233</v>
      </c>
      <c r="BM232" s="17" t="s">
        <v>352</v>
      </c>
    </row>
    <row r="233" spans="2:65" s="11" customFormat="1" ht="22.5" customHeight="1" x14ac:dyDescent="0.3">
      <c r="B233" s="148"/>
      <c r="C233" s="149"/>
      <c r="D233" s="149"/>
      <c r="E233" s="150" t="s">
        <v>3</v>
      </c>
      <c r="F233" s="257" t="s">
        <v>169</v>
      </c>
      <c r="G233" s="254"/>
      <c r="H233" s="254"/>
      <c r="I233" s="254"/>
      <c r="J233" s="149"/>
      <c r="K233" s="151">
        <v>113.84</v>
      </c>
      <c r="L233" s="149"/>
      <c r="M233" s="149"/>
      <c r="N233" s="149"/>
      <c r="O233" s="149"/>
      <c r="P233" s="149"/>
      <c r="Q233" s="149"/>
      <c r="R233" s="152"/>
      <c r="T233" s="153"/>
      <c r="U233" s="149"/>
      <c r="V233" s="149"/>
      <c r="W233" s="149"/>
      <c r="X233" s="149"/>
      <c r="Y233" s="149"/>
      <c r="Z233" s="149"/>
      <c r="AA233" s="154"/>
      <c r="AT233" s="155" t="s">
        <v>131</v>
      </c>
      <c r="AU233" s="155" t="s">
        <v>83</v>
      </c>
      <c r="AV233" s="11" t="s">
        <v>83</v>
      </c>
      <c r="AW233" s="11" t="s">
        <v>29</v>
      </c>
      <c r="AX233" s="11" t="s">
        <v>72</v>
      </c>
      <c r="AY233" s="155" t="s">
        <v>125</v>
      </c>
    </row>
    <row r="234" spans="2:65" s="12" customFormat="1" ht="22.5" customHeight="1" x14ac:dyDescent="0.3">
      <c r="B234" s="156"/>
      <c r="C234" s="157"/>
      <c r="D234" s="157"/>
      <c r="E234" s="158" t="s">
        <v>3</v>
      </c>
      <c r="F234" s="255" t="s">
        <v>132</v>
      </c>
      <c r="G234" s="256"/>
      <c r="H234" s="256"/>
      <c r="I234" s="256"/>
      <c r="J234" s="157"/>
      <c r="K234" s="159">
        <v>113.84</v>
      </c>
      <c r="L234" s="157"/>
      <c r="M234" s="157"/>
      <c r="N234" s="157"/>
      <c r="O234" s="157"/>
      <c r="P234" s="157"/>
      <c r="Q234" s="157"/>
      <c r="R234" s="160"/>
      <c r="T234" s="161"/>
      <c r="U234" s="157"/>
      <c r="V234" s="157"/>
      <c r="W234" s="157"/>
      <c r="X234" s="157"/>
      <c r="Y234" s="157"/>
      <c r="Z234" s="157"/>
      <c r="AA234" s="162"/>
      <c r="AT234" s="163" t="s">
        <v>131</v>
      </c>
      <c r="AU234" s="163" t="s">
        <v>83</v>
      </c>
      <c r="AV234" s="12" t="s">
        <v>124</v>
      </c>
      <c r="AW234" s="12" t="s">
        <v>29</v>
      </c>
      <c r="AX234" s="12" t="s">
        <v>77</v>
      </c>
      <c r="AY234" s="163" t="s">
        <v>125</v>
      </c>
    </row>
    <row r="235" spans="2:65" s="10" customFormat="1" ht="29.85" customHeight="1" x14ac:dyDescent="0.3">
      <c r="B235" s="127"/>
      <c r="C235" s="128"/>
      <c r="D235" s="164" t="s">
        <v>147</v>
      </c>
      <c r="E235" s="164"/>
      <c r="F235" s="164"/>
      <c r="G235" s="164"/>
      <c r="H235" s="164"/>
      <c r="I235" s="164"/>
      <c r="J235" s="164"/>
      <c r="K235" s="164"/>
      <c r="L235" s="164"/>
      <c r="M235" s="164"/>
      <c r="N235" s="266">
        <f>BK235</f>
        <v>0</v>
      </c>
      <c r="O235" s="267"/>
      <c r="P235" s="267"/>
      <c r="Q235" s="267"/>
      <c r="R235" s="130"/>
      <c r="T235" s="131"/>
      <c r="U235" s="128"/>
      <c r="V235" s="128"/>
      <c r="W235" s="132">
        <f>SUM(W236:W241)</f>
        <v>19.657152</v>
      </c>
      <c r="X235" s="128"/>
      <c r="Y235" s="132">
        <f>SUM(Y236:Y241)</f>
        <v>0.10802500000000001</v>
      </c>
      <c r="Z235" s="128"/>
      <c r="AA235" s="133">
        <f>SUM(AA236:AA241)</f>
        <v>0.81018750000000006</v>
      </c>
      <c r="AR235" s="134" t="s">
        <v>83</v>
      </c>
      <c r="AT235" s="135" t="s">
        <v>71</v>
      </c>
      <c r="AU235" s="135" t="s">
        <v>77</v>
      </c>
      <c r="AY235" s="134" t="s">
        <v>125</v>
      </c>
      <c r="BK235" s="136">
        <f>SUM(BK236:BK241)</f>
        <v>0</v>
      </c>
    </row>
    <row r="236" spans="2:65" s="1" customFormat="1" ht="31.5" customHeight="1" x14ac:dyDescent="0.3">
      <c r="B236" s="137"/>
      <c r="C236" s="138" t="s">
        <v>353</v>
      </c>
      <c r="D236" s="138" t="s">
        <v>126</v>
      </c>
      <c r="E236" s="139" t="s">
        <v>354</v>
      </c>
      <c r="F236" s="248" t="s">
        <v>355</v>
      </c>
      <c r="G236" s="249"/>
      <c r="H236" s="249"/>
      <c r="I236" s="249"/>
      <c r="J236" s="140" t="s">
        <v>150</v>
      </c>
      <c r="K236" s="141">
        <v>108.02500000000001</v>
      </c>
      <c r="L236" s="250">
        <v>0</v>
      </c>
      <c r="M236" s="249"/>
      <c r="N236" s="250">
        <f>ROUND(L236*K236,3)</f>
        <v>0</v>
      </c>
      <c r="O236" s="249"/>
      <c r="P236" s="249"/>
      <c r="Q236" s="249"/>
      <c r="R236" s="142"/>
      <c r="T236" s="143" t="s">
        <v>3</v>
      </c>
      <c r="U236" s="40" t="s">
        <v>39</v>
      </c>
      <c r="V236" s="144">
        <v>0.18</v>
      </c>
      <c r="W236" s="144">
        <f>V236*K236</f>
        <v>19.444500000000001</v>
      </c>
      <c r="X236" s="144">
        <v>1E-3</v>
      </c>
      <c r="Y236" s="144">
        <f>X236*K236</f>
        <v>0.10802500000000001</v>
      </c>
      <c r="Z236" s="144">
        <v>7.4999999999999997E-3</v>
      </c>
      <c r="AA236" s="145">
        <f>Z236*K236</f>
        <v>0.81018750000000006</v>
      </c>
      <c r="AR236" s="17" t="s">
        <v>233</v>
      </c>
      <c r="AT236" s="17" t="s">
        <v>126</v>
      </c>
      <c r="AU236" s="17" t="s">
        <v>83</v>
      </c>
      <c r="AY236" s="17" t="s">
        <v>125</v>
      </c>
      <c r="BE236" s="146">
        <f>IF(U236="základná",N236,0)</f>
        <v>0</v>
      </c>
      <c r="BF236" s="146">
        <f>IF(U236="znížená",N236,0)</f>
        <v>0</v>
      </c>
      <c r="BG236" s="146">
        <f>IF(U236="zákl. prenesená",N236,0)</f>
        <v>0</v>
      </c>
      <c r="BH236" s="146">
        <f>IF(U236="zníž. prenesená",N236,0)</f>
        <v>0</v>
      </c>
      <c r="BI236" s="146">
        <f>IF(U236="nulová",N236,0)</f>
        <v>0</v>
      </c>
      <c r="BJ236" s="17" t="s">
        <v>83</v>
      </c>
      <c r="BK236" s="147">
        <f>ROUND(L236*K236,3)</f>
        <v>0</v>
      </c>
      <c r="BL236" s="17" t="s">
        <v>233</v>
      </c>
      <c r="BM236" s="17" t="s">
        <v>356</v>
      </c>
    </row>
    <row r="237" spans="2:65" s="11" customFormat="1" ht="22.5" customHeight="1" x14ac:dyDescent="0.3">
      <c r="B237" s="148"/>
      <c r="C237" s="149"/>
      <c r="D237" s="149"/>
      <c r="E237" s="150" t="s">
        <v>3</v>
      </c>
      <c r="F237" s="257" t="s">
        <v>357</v>
      </c>
      <c r="G237" s="254"/>
      <c r="H237" s="254"/>
      <c r="I237" s="254"/>
      <c r="J237" s="149"/>
      <c r="K237" s="151">
        <v>74.25</v>
      </c>
      <c r="L237" s="149"/>
      <c r="M237" s="149"/>
      <c r="N237" s="149"/>
      <c r="O237" s="149"/>
      <c r="P237" s="149"/>
      <c r="Q237" s="149"/>
      <c r="R237" s="152"/>
      <c r="T237" s="153"/>
      <c r="U237" s="149"/>
      <c r="V237" s="149"/>
      <c r="W237" s="149"/>
      <c r="X237" s="149"/>
      <c r="Y237" s="149"/>
      <c r="Z237" s="149"/>
      <c r="AA237" s="154"/>
      <c r="AT237" s="155" t="s">
        <v>131</v>
      </c>
      <c r="AU237" s="155" t="s">
        <v>83</v>
      </c>
      <c r="AV237" s="11" t="s">
        <v>83</v>
      </c>
      <c r="AW237" s="11" t="s">
        <v>29</v>
      </c>
      <c r="AX237" s="11" t="s">
        <v>72</v>
      </c>
      <c r="AY237" s="155" t="s">
        <v>125</v>
      </c>
    </row>
    <row r="238" spans="2:65" s="11" customFormat="1" ht="22.5" customHeight="1" x14ac:dyDescent="0.3">
      <c r="B238" s="148"/>
      <c r="C238" s="149"/>
      <c r="D238" s="149"/>
      <c r="E238" s="150" t="s">
        <v>3</v>
      </c>
      <c r="F238" s="253" t="s">
        <v>358</v>
      </c>
      <c r="G238" s="254"/>
      <c r="H238" s="254"/>
      <c r="I238" s="254"/>
      <c r="J238" s="149"/>
      <c r="K238" s="151">
        <v>31.12</v>
      </c>
      <c r="L238" s="149"/>
      <c r="M238" s="149"/>
      <c r="N238" s="149"/>
      <c r="O238" s="149"/>
      <c r="P238" s="149"/>
      <c r="Q238" s="149"/>
      <c r="R238" s="152"/>
      <c r="T238" s="153"/>
      <c r="U238" s="149"/>
      <c r="V238" s="149"/>
      <c r="W238" s="149"/>
      <c r="X238" s="149"/>
      <c r="Y238" s="149"/>
      <c r="Z238" s="149"/>
      <c r="AA238" s="154"/>
      <c r="AT238" s="155" t="s">
        <v>131</v>
      </c>
      <c r="AU238" s="155" t="s">
        <v>83</v>
      </c>
      <c r="AV238" s="11" t="s">
        <v>83</v>
      </c>
      <c r="AW238" s="11" t="s">
        <v>29</v>
      </c>
      <c r="AX238" s="11" t="s">
        <v>72</v>
      </c>
      <c r="AY238" s="155" t="s">
        <v>125</v>
      </c>
    </row>
    <row r="239" spans="2:65" s="11" customFormat="1" ht="22.5" customHeight="1" x14ac:dyDescent="0.3">
      <c r="B239" s="148"/>
      <c r="C239" s="149"/>
      <c r="D239" s="149"/>
      <c r="E239" s="150" t="s">
        <v>3</v>
      </c>
      <c r="F239" s="253" t="s">
        <v>359</v>
      </c>
      <c r="G239" s="254"/>
      <c r="H239" s="254"/>
      <c r="I239" s="254"/>
      <c r="J239" s="149"/>
      <c r="K239" s="151">
        <v>2.6549999999999998</v>
      </c>
      <c r="L239" s="149"/>
      <c r="M239" s="149"/>
      <c r="N239" s="149"/>
      <c r="O239" s="149"/>
      <c r="P239" s="149"/>
      <c r="Q239" s="149"/>
      <c r="R239" s="152"/>
      <c r="T239" s="153"/>
      <c r="U239" s="149"/>
      <c r="V239" s="149"/>
      <c r="W239" s="149"/>
      <c r="X239" s="149"/>
      <c r="Y239" s="149"/>
      <c r="Z239" s="149"/>
      <c r="AA239" s="154"/>
      <c r="AT239" s="155" t="s">
        <v>131</v>
      </c>
      <c r="AU239" s="155" t="s">
        <v>83</v>
      </c>
      <c r="AV239" s="11" t="s">
        <v>83</v>
      </c>
      <c r="AW239" s="11" t="s">
        <v>29</v>
      </c>
      <c r="AX239" s="11" t="s">
        <v>72</v>
      </c>
      <c r="AY239" s="155" t="s">
        <v>125</v>
      </c>
    </row>
    <row r="240" spans="2:65" s="12" customFormat="1" ht="22.5" customHeight="1" x14ac:dyDescent="0.3">
      <c r="B240" s="156"/>
      <c r="C240" s="157"/>
      <c r="D240" s="157"/>
      <c r="E240" s="158" t="s">
        <v>3</v>
      </c>
      <c r="F240" s="255" t="s">
        <v>132</v>
      </c>
      <c r="G240" s="256"/>
      <c r="H240" s="256"/>
      <c r="I240" s="256"/>
      <c r="J240" s="157"/>
      <c r="K240" s="159">
        <v>108.02500000000001</v>
      </c>
      <c r="L240" s="157"/>
      <c r="M240" s="157"/>
      <c r="N240" s="157"/>
      <c r="O240" s="157"/>
      <c r="P240" s="157"/>
      <c r="Q240" s="157"/>
      <c r="R240" s="160"/>
      <c r="T240" s="161"/>
      <c r="U240" s="157"/>
      <c r="V240" s="157"/>
      <c r="W240" s="157"/>
      <c r="X240" s="157"/>
      <c r="Y240" s="157"/>
      <c r="Z240" s="157"/>
      <c r="AA240" s="162"/>
      <c r="AT240" s="163" t="s">
        <v>131</v>
      </c>
      <c r="AU240" s="163" t="s">
        <v>83</v>
      </c>
      <c r="AV240" s="12" t="s">
        <v>124</v>
      </c>
      <c r="AW240" s="12" t="s">
        <v>29</v>
      </c>
      <c r="AX240" s="12" t="s">
        <v>77</v>
      </c>
      <c r="AY240" s="163" t="s">
        <v>125</v>
      </c>
    </row>
    <row r="241" spans="2:65" s="1" customFormat="1" ht="31.5" customHeight="1" x14ac:dyDescent="0.3">
      <c r="B241" s="137"/>
      <c r="C241" s="138" t="s">
        <v>360</v>
      </c>
      <c r="D241" s="138" t="s">
        <v>126</v>
      </c>
      <c r="E241" s="139" t="s">
        <v>361</v>
      </c>
      <c r="F241" s="248" t="s">
        <v>362</v>
      </c>
      <c r="G241" s="249"/>
      <c r="H241" s="249"/>
      <c r="I241" s="249"/>
      <c r="J241" s="140" t="s">
        <v>200</v>
      </c>
      <c r="K241" s="141">
        <v>0.108</v>
      </c>
      <c r="L241" s="250">
        <v>0</v>
      </c>
      <c r="M241" s="249"/>
      <c r="N241" s="250">
        <f>ROUND(L241*K241,3)</f>
        <v>0</v>
      </c>
      <c r="O241" s="249"/>
      <c r="P241" s="249"/>
      <c r="Q241" s="249"/>
      <c r="R241" s="142"/>
      <c r="T241" s="143" t="s">
        <v>3</v>
      </c>
      <c r="U241" s="165" t="s">
        <v>39</v>
      </c>
      <c r="V241" s="166">
        <v>1.9690000000000001</v>
      </c>
      <c r="W241" s="166">
        <f>V241*K241</f>
        <v>0.21265200000000001</v>
      </c>
      <c r="X241" s="166">
        <v>0</v>
      </c>
      <c r="Y241" s="166">
        <f>X241*K241</f>
        <v>0</v>
      </c>
      <c r="Z241" s="166">
        <v>0</v>
      </c>
      <c r="AA241" s="167">
        <f>Z241*K241</f>
        <v>0</v>
      </c>
      <c r="AR241" s="17" t="s">
        <v>233</v>
      </c>
      <c r="AT241" s="17" t="s">
        <v>126</v>
      </c>
      <c r="AU241" s="17" t="s">
        <v>83</v>
      </c>
      <c r="AY241" s="17" t="s">
        <v>125</v>
      </c>
      <c r="BE241" s="146">
        <f>IF(U241="základná",N241,0)</f>
        <v>0</v>
      </c>
      <c r="BF241" s="146">
        <f>IF(U241="znížená",N241,0)</f>
        <v>0</v>
      </c>
      <c r="BG241" s="146">
        <f>IF(U241="zákl. prenesená",N241,0)</f>
        <v>0</v>
      </c>
      <c r="BH241" s="146">
        <f>IF(U241="zníž. prenesená",N241,0)</f>
        <v>0</v>
      </c>
      <c r="BI241" s="146">
        <f>IF(U241="nulová",N241,0)</f>
        <v>0</v>
      </c>
      <c r="BJ241" s="17" t="s">
        <v>83</v>
      </c>
      <c r="BK241" s="147">
        <f>ROUND(L241*K241,3)</f>
        <v>0</v>
      </c>
      <c r="BL241" s="17" t="s">
        <v>233</v>
      </c>
      <c r="BM241" s="17" t="s">
        <v>363</v>
      </c>
    </row>
    <row r="242" spans="2:65" s="1" customFormat="1" ht="6.95" customHeight="1" x14ac:dyDescent="0.3">
      <c r="B242" s="55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7"/>
    </row>
  </sheetData>
  <mergeCells count="272">
    <mergeCell ref="H1:K1"/>
    <mergeCell ref="S2:AC2"/>
    <mergeCell ref="F237:I237"/>
    <mergeCell ref="F238:I238"/>
    <mergeCell ref="F239:I239"/>
    <mergeCell ref="F240:I240"/>
    <mergeCell ref="F241:I241"/>
    <mergeCell ref="L241:M241"/>
    <mergeCell ref="N241:Q241"/>
    <mergeCell ref="N121:Q121"/>
    <mergeCell ref="N122:Q122"/>
    <mergeCell ref="N123:Q123"/>
    <mergeCell ref="N149:Q149"/>
    <mergeCell ref="N174:Q174"/>
    <mergeCell ref="N176:Q176"/>
    <mergeCell ref="N177:Q177"/>
    <mergeCell ref="N192:Q192"/>
    <mergeCell ref="N223:Q223"/>
    <mergeCell ref="N228:Q228"/>
    <mergeCell ref="N235:Q235"/>
    <mergeCell ref="F230:I230"/>
    <mergeCell ref="F231:I231"/>
    <mergeCell ref="F232:I232"/>
    <mergeCell ref="L232:M232"/>
    <mergeCell ref="N232:Q232"/>
    <mergeCell ref="F233:I233"/>
    <mergeCell ref="F234:I234"/>
    <mergeCell ref="F236:I236"/>
    <mergeCell ref="L236:M236"/>
    <mergeCell ref="N236:Q236"/>
    <mergeCell ref="F226:I226"/>
    <mergeCell ref="L226:M226"/>
    <mergeCell ref="N226:Q226"/>
    <mergeCell ref="F227:I227"/>
    <mergeCell ref="L227:M227"/>
    <mergeCell ref="N227:Q227"/>
    <mergeCell ref="F229:I229"/>
    <mergeCell ref="L229:M229"/>
    <mergeCell ref="N229:Q229"/>
    <mergeCell ref="F222:I222"/>
    <mergeCell ref="L222:M222"/>
    <mergeCell ref="N222:Q222"/>
    <mergeCell ref="F224:I224"/>
    <mergeCell ref="L224:M224"/>
    <mergeCell ref="N224:Q224"/>
    <mergeCell ref="F225:I225"/>
    <mergeCell ref="L225:M225"/>
    <mergeCell ref="N225:Q225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14:I214"/>
    <mergeCell ref="L214:M214"/>
    <mergeCell ref="N214:Q214"/>
    <mergeCell ref="F215:I215"/>
    <mergeCell ref="L215:M215"/>
    <mergeCell ref="N215:Q215"/>
    <mergeCell ref="F216:I216"/>
    <mergeCell ref="F217:I217"/>
    <mergeCell ref="F218:I218"/>
    <mergeCell ref="L218:M218"/>
    <mergeCell ref="N218:Q218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0:I200"/>
    <mergeCell ref="F201:I201"/>
    <mergeCell ref="F202:I202"/>
    <mergeCell ref="F203:I203"/>
    <mergeCell ref="L203:M203"/>
    <mergeCell ref="N203:Q203"/>
    <mergeCell ref="F204:I204"/>
    <mergeCell ref="L204:M204"/>
    <mergeCell ref="N204:Q204"/>
    <mergeCell ref="F193:I193"/>
    <mergeCell ref="L193:M193"/>
    <mergeCell ref="N193:Q193"/>
    <mergeCell ref="F194:I194"/>
    <mergeCell ref="F195:I195"/>
    <mergeCell ref="F196:I196"/>
    <mergeCell ref="F197:I197"/>
    <mergeCell ref="F198:I198"/>
    <mergeCell ref="F199:I199"/>
    <mergeCell ref="F185:I185"/>
    <mergeCell ref="F186:I186"/>
    <mergeCell ref="F187:I187"/>
    <mergeCell ref="F188:I188"/>
    <mergeCell ref="L188:M188"/>
    <mergeCell ref="N188:Q188"/>
    <mergeCell ref="F189:I189"/>
    <mergeCell ref="F190:I190"/>
    <mergeCell ref="F191:I191"/>
    <mergeCell ref="L191:M191"/>
    <mergeCell ref="N191:Q191"/>
    <mergeCell ref="F178:I178"/>
    <mergeCell ref="L178:M178"/>
    <mergeCell ref="N178:Q178"/>
    <mergeCell ref="F179:I179"/>
    <mergeCell ref="F180:I180"/>
    <mergeCell ref="F181:I181"/>
    <mergeCell ref="F182:I182"/>
    <mergeCell ref="F183:I183"/>
    <mergeCell ref="F184:I184"/>
    <mergeCell ref="F172:I172"/>
    <mergeCell ref="L172:M172"/>
    <mergeCell ref="N172:Q172"/>
    <mergeCell ref="F173:I173"/>
    <mergeCell ref="L173:M173"/>
    <mergeCell ref="N173:Q173"/>
    <mergeCell ref="F175:I175"/>
    <mergeCell ref="L175:M175"/>
    <mergeCell ref="N175:Q175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2:I162"/>
    <mergeCell ref="F163:I163"/>
    <mergeCell ref="F164:I164"/>
    <mergeCell ref="F165:I165"/>
    <mergeCell ref="F166:I166"/>
    <mergeCell ref="F167:I167"/>
    <mergeCell ref="L167:M167"/>
    <mergeCell ref="N167:Q167"/>
    <mergeCell ref="F168:I168"/>
    <mergeCell ref="L168:M168"/>
    <mergeCell ref="N168:Q168"/>
    <mergeCell ref="F155:I155"/>
    <mergeCell ref="F156:I156"/>
    <mergeCell ref="F157:I157"/>
    <mergeCell ref="F158:I158"/>
    <mergeCell ref="F159:I159"/>
    <mergeCell ref="F160:I160"/>
    <mergeCell ref="L160:M160"/>
    <mergeCell ref="N160:Q160"/>
    <mergeCell ref="F161:I161"/>
    <mergeCell ref="F147:I147"/>
    <mergeCell ref="F148:I148"/>
    <mergeCell ref="F150:I150"/>
    <mergeCell ref="L150:M150"/>
    <mergeCell ref="N150:Q150"/>
    <mergeCell ref="F151:I151"/>
    <mergeCell ref="F152:I152"/>
    <mergeCell ref="F153:I153"/>
    <mergeCell ref="F154:I154"/>
    <mergeCell ref="F142:I142"/>
    <mergeCell ref="F143:I143"/>
    <mergeCell ref="L143:M143"/>
    <mergeCell ref="N143:Q143"/>
    <mergeCell ref="F144:I144"/>
    <mergeCell ref="F145:I145"/>
    <mergeCell ref="F146:I146"/>
    <mergeCell ref="L146:M146"/>
    <mergeCell ref="N146:Q146"/>
    <mergeCell ref="F135:I135"/>
    <mergeCell ref="F136:I136"/>
    <mergeCell ref="F137:I137"/>
    <mergeCell ref="F138:I138"/>
    <mergeCell ref="F139:I139"/>
    <mergeCell ref="F140:I140"/>
    <mergeCell ref="L140:M140"/>
    <mergeCell ref="N140:Q140"/>
    <mergeCell ref="F141:I141"/>
    <mergeCell ref="F126:I126"/>
    <mergeCell ref="F127:I127"/>
    <mergeCell ref="F128:I128"/>
    <mergeCell ref="F129:I129"/>
    <mergeCell ref="F130:I130"/>
    <mergeCell ref="F131:I131"/>
    <mergeCell ref="F132:I132"/>
    <mergeCell ref="F133:I133"/>
    <mergeCell ref="F134:I134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N98:Q98"/>
    <mergeCell ref="N99:Q99"/>
    <mergeCell ref="N101:Q101"/>
    <mergeCell ref="L103:Q103"/>
    <mergeCell ref="C109:Q109"/>
    <mergeCell ref="F111:P111"/>
    <mergeCell ref="F112:P112"/>
    <mergeCell ref="F113:P113"/>
    <mergeCell ref="M115:P115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0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6"/>
  <sheetViews>
    <sheetView showGridLines="0" workbookViewId="0">
      <pane ySplit="1" topLeftCell="A2" activePane="bottomLeft" state="frozen"/>
      <selection pane="bottomLeft" activeCell="O10" sqref="O10:P1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9"/>
      <c r="B1" s="187"/>
      <c r="C1" s="187"/>
      <c r="D1" s="188" t="s">
        <v>1</v>
      </c>
      <c r="E1" s="187"/>
      <c r="F1" s="185" t="s">
        <v>632</v>
      </c>
      <c r="G1" s="185"/>
      <c r="H1" s="261" t="s">
        <v>633</v>
      </c>
      <c r="I1" s="261"/>
      <c r="J1" s="261"/>
      <c r="K1" s="261"/>
      <c r="L1" s="185" t="s">
        <v>634</v>
      </c>
      <c r="M1" s="187"/>
      <c r="N1" s="187"/>
      <c r="O1" s="188" t="s">
        <v>98</v>
      </c>
      <c r="P1" s="187"/>
      <c r="Q1" s="187"/>
      <c r="R1" s="187"/>
      <c r="S1" s="185" t="s">
        <v>635</v>
      </c>
      <c r="T1" s="185"/>
      <c r="U1" s="189"/>
      <c r="V1" s="18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3">
      <c r="C2" s="202" t="s">
        <v>5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S2" s="227" t="s">
        <v>6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T2" s="17" t="s">
        <v>87</v>
      </c>
    </row>
    <row r="3" spans="1:66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72</v>
      </c>
    </row>
    <row r="4" spans="1:66" ht="36.950000000000003" customHeight="1" x14ac:dyDescent="0.3">
      <c r="B4" s="21"/>
      <c r="C4" s="204" t="s">
        <v>99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23"/>
      <c r="T4" s="24" t="s">
        <v>10</v>
      </c>
      <c r="AT4" s="17" t="s">
        <v>4</v>
      </c>
    </row>
    <row r="5" spans="1:66" ht="6.95" customHeight="1" x14ac:dyDescent="0.3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66" ht="25.35" customHeight="1" x14ac:dyDescent="0.3">
      <c r="B6" s="21"/>
      <c r="C6" s="22"/>
      <c r="D6" s="28" t="s">
        <v>13</v>
      </c>
      <c r="E6" s="22"/>
      <c r="F6" s="234" t="str">
        <f>'Rekapitulácia stavby'!K6</f>
        <v>Zníženie energetickej náročnosti Administratívnej budovy, výrobnej haly pri administratíve, výrobného priestoru pre výro</v>
      </c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22"/>
      <c r="R6" s="23"/>
    </row>
    <row r="7" spans="1:66" ht="25.35" customHeight="1" x14ac:dyDescent="0.3">
      <c r="B7" s="21"/>
      <c r="C7" s="22"/>
      <c r="D7" s="28" t="s">
        <v>100</v>
      </c>
      <c r="E7" s="22"/>
      <c r="F7" s="234" t="s">
        <v>135</v>
      </c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22"/>
      <c r="R7" s="23"/>
    </row>
    <row r="8" spans="1:66" s="1" customFormat="1" ht="32.85" customHeight="1" x14ac:dyDescent="0.3">
      <c r="B8" s="31"/>
      <c r="C8" s="32"/>
      <c r="D8" s="27" t="s">
        <v>136</v>
      </c>
      <c r="E8" s="32"/>
      <c r="F8" s="206" t="s">
        <v>364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32"/>
      <c r="R8" s="33"/>
    </row>
    <row r="9" spans="1:66" s="1" customFormat="1" ht="14.45" customHeight="1" x14ac:dyDescent="0.3">
      <c r="B9" s="31"/>
      <c r="C9" s="32"/>
      <c r="D9" s="28" t="s">
        <v>15</v>
      </c>
      <c r="E9" s="32"/>
      <c r="F9" s="26" t="s">
        <v>3</v>
      </c>
      <c r="G9" s="32"/>
      <c r="H9" s="32"/>
      <c r="I9" s="32"/>
      <c r="J9" s="32"/>
      <c r="K9" s="32"/>
      <c r="L9" s="32"/>
      <c r="M9" s="28" t="s">
        <v>16</v>
      </c>
      <c r="N9" s="32"/>
      <c r="O9" s="26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8" t="s">
        <v>17</v>
      </c>
      <c r="E10" s="32"/>
      <c r="F10" s="26" t="s">
        <v>18</v>
      </c>
      <c r="G10" s="32"/>
      <c r="H10" s="32"/>
      <c r="I10" s="32"/>
      <c r="J10" s="32"/>
      <c r="K10" s="32"/>
      <c r="L10" s="32"/>
      <c r="M10" s="28" t="s">
        <v>19</v>
      </c>
      <c r="N10" s="32"/>
      <c r="O10" s="235"/>
      <c r="P10" s="225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8" t="s">
        <v>20</v>
      </c>
      <c r="E12" s="32"/>
      <c r="F12" s="32"/>
      <c r="G12" s="32"/>
      <c r="H12" s="32"/>
      <c r="I12" s="32"/>
      <c r="J12" s="32"/>
      <c r="K12" s="32"/>
      <c r="L12" s="32"/>
      <c r="M12" s="28" t="s">
        <v>21</v>
      </c>
      <c r="N12" s="32"/>
      <c r="O12" s="205" t="s">
        <v>3</v>
      </c>
      <c r="P12" s="225"/>
      <c r="Q12" s="32"/>
      <c r="R12" s="33"/>
    </row>
    <row r="13" spans="1:66" s="1" customFormat="1" ht="18" customHeight="1" x14ac:dyDescent="0.3">
      <c r="B13" s="31"/>
      <c r="C13" s="32"/>
      <c r="D13" s="32"/>
      <c r="E13" s="26" t="s">
        <v>22</v>
      </c>
      <c r="F13" s="32"/>
      <c r="G13" s="32"/>
      <c r="H13" s="32"/>
      <c r="I13" s="32"/>
      <c r="J13" s="32"/>
      <c r="K13" s="32"/>
      <c r="L13" s="32"/>
      <c r="M13" s="28" t="s">
        <v>23</v>
      </c>
      <c r="N13" s="32"/>
      <c r="O13" s="205" t="s">
        <v>3</v>
      </c>
      <c r="P13" s="225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8" t="s">
        <v>24</v>
      </c>
      <c r="E15" s="32"/>
      <c r="F15" s="32"/>
      <c r="G15" s="32"/>
      <c r="H15" s="32"/>
      <c r="I15" s="32"/>
      <c r="J15" s="32"/>
      <c r="K15" s="32"/>
      <c r="L15" s="32"/>
      <c r="M15" s="28" t="s">
        <v>21</v>
      </c>
      <c r="N15" s="32"/>
      <c r="O15" s="205" t="str">
        <f>IF('Rekapitulácia stavby'!AN13="","",'Rekapitulácia stavby'!AN13)</f>
        <v/>
      </c>
      <c r="P15" s="225"/>
      <c r="Q15" s="32"/>
      <c r="R15" s="33"/>
    </row>
    <row r="16" spans="1:66" s="1" customFormat="1" ht="18" customHeight="1" x14ac:dyDescent="0.3">
      <c r="B16" s="31"/>
      <c r="C16" s="32"/>
      <c r="D16" s="32"/>
      <c r="E16" s="26" t="str">
        <f>IF('Rekapitulácia stavby'!E14="","",'Rekapitulácia stavby'!E14)</f>
        <v xml:space="preserve"> </v>
      </c>
      <c r="F16" s="32"/>
      <c r="G16" s="32"/>
      <c r="H16" s="32"/>
      <c r="I16" s="32"/>
      <c r="J16" s="32"/>
      <c r="K16" s="32"/>
      <c r="L16" s="32"/>
      <c r="M16" s="28" t="s">
        <v>23</v>
      </c>
      <c r="N16" s="32"/>
      <c r="O16" s="205" t="str">
        <f>IF('Rekapitulácia stavby'!AN14="","",'Rekapitulácia stavby'!AN14)</f>
        <v/>
      </c>
      <c r="P16" s="225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8" t="s">
        <v>25</v>
      </c>
      <c r="E18" s="32"/>
      <c r="F18" s="32"/>
      <c r="G18" s="32"/>
      <c r="H18" s="32"/>
      <c r="I18" s="32"/>
      <c r="J18" s="32"/>
      <c r="K18" s="32"/>
      <c r="L18" s="32"/>
      <c r="M18" s="28" t="s">
        <v>21</v>
      </c>
      <c r="N18" s="32"/>
      <c r="O18" s="205" t="s">
        <v>26</v>
      </c>
      <c r="P18" s="225"/>
      <c r="Q18" s="32"/>
      <c r="R18" s="33"/>
    </row>
    <row r="19" spans="2:18" s="1" customFormat="1" ht="18" customHeight="1" x14ac:dyDescent="0.3">
      <c r="B19" s="31"/>
      <c r="C19" s="32"/>
      <c r="D19" s="32"/>
      <c r="E19" s="26" t="s">
        <v>27</v>
      </c>
      <c r="F19" s="32"/>
      <c r="G19" s="32"/>
      <c r="H19" s="32"/>
      <c r="I19" s="32"/>
      <c r="J19" s="32"/>
      <c r="K19" s="32"/>
      <c r="L19" s="32"/>
      <c r="M19" s="28" t="s">
        <v>23</v>
      </c>
      <c r="N19" s="32"/>
      <c r="O19" s="205" t="s">
        <v>28</v>
      </c>
      <c r="P19" s="225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8" t="s">
        <v>31</v>
      </c>
      <c r="E21" s="32"/>
      <c r="F21" s="32"/>
      <c r="G21" s="32"/>
      <c r="H21" s="32"/>
      <c r="I21" s="32"/>
      <c r="J21" s="32"/>
      <c r="K21" s="32"/>
      <c r="L21" s="32"/>
      <c r="M21" s="28" t="s">
        <v>21</v>
      </c>
      <c r="N21" s="32"/>
      <c r="O21" s="205" t="str">
        <f>IF('Rekapitulácia stavby'!AN19="","",'Rekapitulácia stavby'!AN19)</f>
        <v/>
      </c>
      <c r="P21" s="225"/>
      <c r="Q21" s="32"/>
      <c r="R21" s="33"/>
    </row>
    <row r="22" spans="2:18" s="1" customFormat="1" ht="18" customHeight="1" x14ac:dyDescent="0.3">
      <c r="B22" s="31"/>
      <c r="C22" s="32"/>
      <c r="D22" s="32"/>
      <c r="E22" s="26" t="str">
        <f>IF('Rekapitulácia stavby'!E20="","",'Rekapitulácia stavby'!E20)</f>
        <v xml:space="preserve"> </v>
      </c>
      <c r="F22" s="32"/>
      <c r="G22" s="32"/>
      <c r="H22" s="32"/>
      <c r="I22" s="32"/>
      <c r="J22" s="32"/>
      <c r="K22" s="32"/>
      <c r="L22" s="32"/>
      <c r="M22" s="28" t="s">
        <v>23</v>
      </c>
      <c r="N22" s="32"/>
      <c r="O22" s="205" t="str">
        <f>IF('Rekapitulácia stavby'!AN20="","",'Rekapitulácia stavby'!AN20)</f>
        <v/>
      </c>
      <c r="P22" s="225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8" t="s">
        <v>32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207" t="s">
        <v>3</v>
      </c>
      <c r="F25" s="225"/>
      <c r="G25" s="225"/>
      <c r="H25" s="225"/>
      <c r="I25" s="225"/>
      <c r="J25" s="225"/>
      <c r="K25" s="225"/>
      <c r="L25" s="225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04" t="s">
        <v>101</v>
      </c>
      <c r="E28" s="32"/>
      <c r="F28" s="32"/>
      <c r="G28" s="32"/>
      <c r="H28" s="32"/>
      <c r="I28" s="32"/>
      <c r="J28" s="32"/>
      <c r="K28" s="32"/>
      <c r="L28" s="32"/>
      <c r="M28" s="195">
        <f>N89</f>
        <v>0</v>
      </c>
      <c r="N28" s="225"/>
      <c r="O28" s="225"/>
      <c r="P28" s="225"/>
      <c r="Q28" s="32"/>
      <c r="R28" s="33"/>
    </row>
    <row r="29" spans="2:18" s="1" customFormat="1" ht="14.45" customHeight="1" x14ac:dyDescent="0.3">
      <c r="B29" s="31"/>
      <c r="C29" s="32"/>
      <c r="D29" s="30" t="s">
        <v>102</v>
      </c>
      <c r="E29" s="32"/>
      <c r="F29" s="32"/>
      <c r="G29" s="32"/>
      <c r="H29" s="32"/>
      <c r="I29" s="32"/>
      <c r="J29" s="32"/>
      <c r="K29" s="32"/>
      <c r="L29" s="32"/>
      <c r="M29" s="195">
        <f>N93</f>
        <v>0</v>
      </c>
      <c r="N29" s="225"/>
      <c r="O29" s="225"/>
      <c r="P29" s="225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05" t="s">
        <v>35</v>
      </c>
      <c r="E31" s="32"/>
      <c r="F31" s="32"/>
      <c r="G31" s="32"/>
      <c r="H31" s="32"/>
      <c r="I31" s="32"/>
      <c r="J31" s="32"/>
      <c r="K31" s="32"/>
      <c r="L31" s="32"/>
      <c r="M31" s="236">
        <f>ROUND(M28+M29,2)</f>
        <v>0</v>
      </c>
      <c r="N31" s="225"/>
      <c r="O31" s="225"/>
      <c r="P31" s="225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36</v>
      </c>
      <c r="E33" s="38" t="s">
        <v>37</v>
      </c>
      <c r="F33" s="39">
        <v>0.2</v>
      </c>
      <c r="G33" s="106" t="s">
        <v>38</v>
      </c>
      <c r="H33" s="237">
        <f>ROUND((SUM(BE93:BE94)+SUM(BE113:BE145)), 2)</f>
        <v>0</v>
      </c>
      <c r="I33" s="225"/>
      <c r="J33" s="225"/>
      <c r="K33" s="32"/>
      <c r="L33" s="32"/>
      <c r="M33" s="237">
        <f>ROUND(ROUND((SUM(BE93:BE94)+SUM(BE113:BE145)), 2)*F33, 2)</f>
        <v>0</v>
      </c>
      <c r="N33" s="225"/>
      <c r="O33" s="225"/>
      <c r="P33" s="225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39</v>
      </c>
      <c r="F34" s="39">
        <v>0.2</v>
      </c>
      <c r="G34" s="106" t="s">
        <v>38</v>
      </c>
      <c r="H34" s="237">
        <f>ROUND((SUM(BF93:BF94)+SUM(BF113:BF145)), 2)</f>
        <v>0</v>
      </c>
      <c r="I34" s="225"/>
      <c r="J34" s="225"/>
      <c r="K34" s="32"/>
      <c r="L34" s="32"/>
      <c r="M34" s="237">
        <f>ROUND(ROUND((SUM(BF93:BF94)+SUM(BF113:BF145)), 2)*F34, 2)</f>
        <v>0</v>
      </c>
      <c r="N34" s="225"/>
      <c r="O34" s="225"/>
      <c r="P34" s="225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40</v>
      </c>
      <c r="F35" s="39">
        <v>0.2</v>
      </c>
      <c r="G35" s="106" t="s">
        <v>38</v>
      </c>
      <c r="H35" s="237">
        <f>ROUND((SUM(BG93:BG94)+SUM(BG113:BG145)), 2)</f>
        <v>0</v>
      </c>
      <c r="I35" s="225"/>
      <c r="J35" s="225"/>
      <c r="K35" s="32"/>
      <c r="L35" s="32"/>
      <c r="M35" s="237">
        <v>0</v>
      </c>
      <c r="N35" s="225"/>
      <c r="O35" s="225"/>
      <c r="P35" s="22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41</v>
      </c>
      <c r="F36" s="39">
        <v>0.2</v>
      </c>
      <c r="G36" s="106" t="s">
        <v>38</v>
      </c>
      <c r="H36" s="237">
        <f>ROUND((SUM(BH93:BH94)+SUM(BH113:BH145)), 2)</f>
        <v>0</v>
      </c>
      <c r="I36" s="225"/>
      <c r="J36" s="225"/>
      <c r="K36" s="32"/>
      <c r="L36" s="32"/>
      <c r="M36" s="237">
        <v>0</v>
      </c>
      <c r="N36" s="225"/>
      <c r="O36" s="225"/>
      <c r="P36" s="22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42</v>
      </c>
      <c r="F37" s="39">
        <v>0</v>
      </c>
      <c r="G37" s="106" t="s">
        <v>38</v>
      </c>
      <c r="H37" s="237">
        <f>ROUND((SUM(BI93:BI94)+SUM(BI113:BI145)), 2)</f>
        <v>0</v>
      </c>
      <c r="I37" s="225"/>
      <c r="J37" s="225"/>
      <c r="K37" s="32"/>
      <c r="L37" s="32"/>
      <c r="M37" s="237">
        <v>0</v>
      </c>
      <c r="N37" s="225"/>
      <c r="O37" s="225"/>
      <c r="P37" s="225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03"/>
      <c r="D39" s="107" t="s">
        <v>43</v>
      </c>
      <c r="E39" s="71"/>
      <c r="F39" s="71"/>
      <c r="G39" s="108" t="s">
        <v>44</v>
      </c>
      <c r="H39" s="109" t="s">
        <v>45</v>
      </c>
      <c r="I39" s="71"/>
      <c r="J39" s="71"/>
      <c r="K39" s="71"/>
      <c r="L39" s="238">
        <f>SUM(M31:M37)</f>
        <v>0</v>
      </c>
      <c r="M39" s="213"/>
      <c r="N39" s="213"/>
      <c r="O39" s="213"/>
      <c r="P39" s="215"/>
      <c r="Q39" s="103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2:18" x14ac:dyDescent="0.3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2:18" x14ac:dyDescent="0.3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18" x14ac:dyDescent="0.3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2:18" x14ac:dyDescent="0.3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2:18" x14ac:dyDescent="0.3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x14ac:dyDescent="0.3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2:18" x14ac:dyDescent="0.3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</row>
    <row r="50" spans="2:18" s="1" customFormat="1" ht="15" x14ac:dyDescent="0.3">
      <c r="B50" s="31"/>
      <c r="C50" s="32"/>
      <c r="D50" s="46" t="s">
        <v>46</v>
      </c>
      <c r="E50" s="47"/>
      <c r="F50" s="47"/>
      <c r="G50" s="47"/>
      <c r="H50" s="48"/>
      <c r="I50" s="32"/>
      <c r="J50" s="46" t="s">
        <v>47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21"/>
      <c r="C51" s="22"/>
      <c r="D51" s="49"/>
      <c r="E51" s="22"/>
      <c r="F51" s="22"/>
      <c r="G51" s="22"/>
      <c r="H51" s="50"/>
      <c r="I51" s="22"/>
      <c r="J51" s="49"/>
      <c r="K51" s="22"/>
      <c r="L51" s="22"/>
      <c r="M51" s="22"/>
      <c r="N51" s="22"/>
      <c r="O51" s="22"/>
      <c r="P51" s="50"/>
      <c r="Q51" s="22"/>
      <c r="R51" s="23"/>
    </row>
    <row r="52" spans="2:18" x14ac:dyDescent="0.3">
      <c r="B52" s="21"/>
      <c r="C52" s="22"/>
      <c r="D52" s="49"/>
      <c r="E52" s="22"/>
      <c r="F52" s="22"/>
      <c r="G52" s="22"/>
      <c r="H52" s="50"/>
      <c r="I52" s="22"/>
      <c r="J52" s="49"/>
      <c r="K52" s="22"/>
      <c r="L52" s="22"/>
      <c r="M52" s="22"/>
      <c r="N52" s="22"/>
      <c r="O52" s="22"/>
      <c r="P52" s="50"/>
      <c r="Q52" s="22"/>
      <c r="R52" s="23"/>
    </row>
    <row r="53" spans="2:18" x14ac:dyDescent="0.3">
      <c r="B53" s="21"/>
      <c r="C53" s="22"/>
      <c r="D53" s="49"/>
      <c r="E53" s="22"/>
      <c r="F53" s="22"/>
      <c r="G53" s="22"/>
      <c r="H53" s="50"/>
      <c r="I53" s="22"/>
      <c r="J53" s="49"/>
      <c r="K53" s="22"/>
      <c r="L53" s="22"/>
      <c r="M53" s="22"/>
      <c r="N53" s="22"/>
      <c r="O53" s="22"/>
      <c r="P53" s="50"/>
      <c r="Q53" s="22"/>
      <c r="R53" s="23"/>
    </row>
    <row r="54" spans="2:18" x14ac:dyDescent="0.3">
      <c r="B54" s="21"/>
      <c r="C54" s="22"/>
      <c r="D54" s="49"/>
      <c r="E54" s="22"/>
      <c r="F54" s="22"/>
      <c r="G54" s="22"/>
      <c r="H54" s="50"/>
      <c r="I54" s="22"/>
      <c r="J54" s="49"/>
      <c r="K54" s="22"/>
      <c r="L54" s="22"/>
      <c r="M54" s="22"/>
      <c r="N54" s="22"/>
      <c r="O54" s="22"/>
      <c r="P54" s="50"/>
      <c r="Q54" s="22"/>
      <c r="R54" s="23"/>
    </row>
    <row r="55" spans="2:18" x14ac:dyDescent="0.3">
      <c r="B55" s="21"/>
      <c r="C55" s="22"/>
      <c r="D55" s="49"/>
      <c r="E55" s="22"/>
      <c r="F55" s="22"/>
      <c r="G55" s="22"/>
      <c r="H55" s="50"/>
      <c r="I55" s="22"/>
      <c r="J55" s="49"/>
      <c r="K55" s="22"/>
      <c r="L55" s="22"/>
      <c r="M55" s="22"/>
      <c r="N55" s="22"/>
      <c r="O55" s="22"/>
      <c r="P55" s="50"/>
      <c r="Q55" s="22"/>
      <c r="R55" s="23"/>
    </row>
    <row r="56" spans="2:18" x14ac:dyDescent="0.3">
      <c r="B56" s="21"/>
      <c r="C56" s="22"/>
      <c r="D56" s="49"/>
      <c r="E56" s="22"/>
      <c r="F56" s="22"/>
      <c r="G56" s="22"/>
      <c r="H56" s="50"/>
      <c r="I56" s="22"/>
      <c r="J56" s="49"/>
      <c r="K56" s="22"/>
      <c r="L56" s="22"/>
      <c r="M56" s="22"/>
      <c r="N56" s="22"/>
      <c r="O56" s="22"/>
      <c r="P56" s="50"/>
      <c r="Q56" s="22"/>
      <c r="R56" s="23"/>
    </row>
    <row r="57" spans="2:18" x14ac:dyDescent="0.3">
      <c r="B57" s="21"/>
      <c r="C57" s="22"/>
      <c r="D57" s="49"/>
      <c r="E57" s="22"/>
      <c r="F57" s="22"/>
      <c r="G57" s="22"/>
      <c r="H57" s="50"/>
      <c r="I57" s="22"/>
      <c r="J57" s="49"/>
      <c r="K57" s="22"/>
      <c r="L57" s="22"/>
      <c r="M57" s="22"/>
      <c r="N57" s="22"/>
      <c r="O57" s="22"/>
      <c r="P57" s="50"/>
      <c r="Q57" s="22"/>
      <c r="R57" s="23"/>
    </row>
    <row r="58" spans="2:18" x14ac:dyDescent="0.3">
      <c r="B58" s="21"/>
      <c r="C58" s="22"/>
      <c r="D58" s="49"/>
      <c r="E58" s="22"/>
      <c r="F58" s="22"/>
      <c r="G58" s="22"/>
      <c r="H58" s="50"/>
      <c r="I58" s="22"/>
      <c r="J58" s="49"/>
      <c r="K58" s="22"/>
      <c r="L58" s="22"/>
      <c r="M58" s="22"/>
      <c r="N58" s="22"/>
      <c r="O58" s="22"/>
      <c r="P58" s="50"/>
      <c r="Q58" s="22"/>
      <c r="R58" s="23"/>
    </row>
    <row r="59" spans="2:18" s="1" customFormat="1" ht="15" x14ac:dyDescent="0.3">
      <c r="B59" s="31"/>
      <c r="C59" s="32"/>
      <c r="D59" s="51" t="s">
        <v>48</v>
      </c>
      <c r="E59" s="52"/>
      <c r="F59" s="52"/>
      <c r="G59" s="53" t="s">
        <v>49</v>
      </c>
      <c r="H59" s="54"/>
      <c r="I59" s="32"/>
      <c r="J59" s="51" t="s">
        <v>48</v>
      </c>
      <c r="K59" s="52"/>
      <c r="L59" s="52"/>
      <c r="M59" s="52"/>
      <c r="N59" s="53" t="s">
        <v>49</v>
      </c>
      <c r="O59" s="52"/>
      <c r="P59" s="54"/>
      <c r="Q59" s="32"/>
      <c r="R59" s="33"/>
    </row>
    <row r="60" spans="2:18" x14ac:dyDescent="0.3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</row>
    <row r="61" spans="2:18" s="1" customFormat="1" ht="15" x14ac:dyDescent="0.3">
      <c r="B61" s="31"/>
      <c r="C61" s="32"/>
      <c r="D61" s="46" t="s">
        <v>50</v>
      </c>
      <c r="E61" s="47"/>
      <c r="F61" s="47"/>
      <c r="G61" s="47"/>
      <c r="H61" s="48"/>
      <c r="I61" s="32"/>
      <c r="J61" s="46" t="s">
        <v>51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21"/>
      <c r="C62" s="22"/>
      <c r="D62" s="49"/>
      <c r="E62" s="22"/>
      <c r="F62" s="22"/>
      <c r="G62" s="22"/>
      <c r="H62" s="50"/>
      <c r="I62" s="22"/>
      <c r="J62" s="49"/>
      <c r="K62" s="22"/>
      <c r="L62" s="22"/>
      <c r="M62" s="22"/>
      <c r="N62" s="22"/>
      <c r="O62" s="22"/>
      <c r="P62" s="50"/>
      <c r="Q62" s="22"/>
      <c r="R62" s="23"/>
    </row>
    <row r="63" spans="2:18" x14ac:dyDescent="0.3">
      <c r="B63" s="21"/>
      <c r="C63" s="22"/>
      <c r="D63" s="49"/>
      <c r="E63" s="22"/>
      <c r="F63" s="22"/>
      <c r="G63" s="22"/>
      <c r="H63" s="50"/>
      <c r="I63" s="22"/>
      <c r="J63" s="49"/>
      <c r="K63" s="22"/>
      <c r="L63" s="22"/>
      <c r="M63" s="22"/>
      <c r="N63" s="22"/>
      <c r="O63" s="22"/>
      <c r="P63" s="50"/>
      <c r="Q63" s="22"/>
      <c r="R63" s="23"/>
    </row>
    <row r="64" spans="2:18" x14ac:dyDescent="0.3">
      <c r="B64" s="21"/>
      <c r="C64" s="22"/>
      <c r="D64" s="49"/>
      <c r="E64" s="22"/>
      <c r="F64" s="22"/>
      <c r="G64" s="22"/>
      <c r="H64" s="50"/>
      <c r="I64" s="22"/>
      <c r="J64" s="49"/>
      <c r="K64" s="22"/>
      <c r="L64" s="22"/>
      <c r="M64" s="22"/>
      <c r="N64" s="22"/>
      <c r="O64" s="22"/>
      <c r="P64" s="50"/>
      <c r="Q64" s="22"/>
      <c r="R64" s="23"/>
    </row>
    <row r="65" spans="2:18" x14ac:dyDescent="0.3">
      <c r="B65" s="21"/>
      <c r="C65" s="22"/>
      <c r="D65" s="49"/>
      <c r="E65" s="22"/>
      <c r="F65" s="22"/>
      <c r="G65" s="22"/>
      <c r="H65" s="50"/>
      <c r="I65" s="22"/>
      <c r="J65" s="49"/>
      <c r="K65" s="22"/>
      <c r="L65" s="22"/>
      <c r="M65" s="22"/>
      <c r="N65" s="22"/>
      <c r="O65" s="22"/>
      <c r="P65" s="50"/>
      <c r="Q65" s="22"/>
      <c r="R65" s="23"/>
    </row>
    <row r="66" spans="2:18" x14ac:dyDescent="0.3">
      <c r="B66" s="21"/>
      <c r="C66" s="22"/>
      <c r="D66" s="49"/>
      <c r="E66" s="22"/>
      <c r="F66" s="22"/>
      <c r="G66" s="22"/>
      <c r="H66" s="50"/>
      <c r="I66" s="22"/>
      <c r="J66" s="49"/>
      <c r="K66" s="22"/>
      <c r="L66" s="22"/>
      <c r="M66" s="22"/>
      <c r="N66" s="22"/>
      <c r="O66" s="22"/>
      <c r="P66" s="50"/>
      <c r="Q66" s="22"/>
      <c r="R66" s="23"/>
    </row>
    <row r="67" spans="2:18" x14ac:dyDescent="0.3">
      <c r="B67" s="21"/>
      <c r="C67" s="22"/>
      <c r="D67" s="49"/>
      <c r="E67" s="22"/>
      <c r="F67" s="22"/>
      <c r="G67" s="22"/>
      <c r="H67" s="50"/>
      <c r="I67" s="22"/>
      <c r="J67" s="49"/>
      <c r="K67" s="22"/>
      <c r="L67" s="22"/>
      <c r="M67" s="22"/>
      <c r="N67" s="22"/>
      <c r="O67" s="22"/>
      <c r="P67" s="50"/>
      <c r="Q67" s="22"/>
      <c r="R67" s="23"/>
    </row>
    <row r="68" spans="2:18" x14ac:dyDescent="0.3">
      <c r="B68" s="21"/>
      <c r="C68" s="22"/>
      <c r="D68" s="49"/>
      <c r="E68" s="22"/>
      <c r="F68" s="22"/>
      <c r="G68" s="22"/>
      <c r="H68" s="50"/>
      <c r="I68" s="22"/>
      <c r="J68" s="49"/>
      <c r="K68" s="22"/>
      <c r="L68" s="22"/>
      <c r="M68" s="22"/>
      <c r="N68" s="22"/>
      <c r="O68" s="22"/>
      <c r="P68" s="50"/>
      <c r="Q68" s="22"/>
      <c r="R68" s="23"/>
    </row>
    <row r="69" spans="2:18" x14ac:dyDescent="0.3">
      <c r="B69" s="21"/>
      <c r="C69" s="22"/>
      <c r="D69" s="49"/>
      <c r="E69" s="22"/>
      <c r="F69" s="22"/>
      <c r="G69" s="22"/>
      <c r="H69" s="50"/>
      <c r="I69" s="22"/>
      <c r="J69" s="49"/>
      <c r="K69" s="22"/>
      <c r="L69" s="22"/>
      <c r="M69" s="22"/>
      <c r="N69" s="22"/>
      <c r="O69" s="22"/>
      <c r="P69" s="50"/>
      <c r="Q69" s="22"/>
      <c r="R69" s="23"/>
    </row>
    <row r="70" spans="2:18" s="1" customFormat="1" ht="15" x14ac:dyDescent="0.3">
      <c r="B70" s="31"/>
      <c r="C70" s="32"/>
      <c r="D70" s="51" t="s">
        <v>48</v>
      </c>
      <c r="E70" s="52"/>
      <c r="F70" s="52"/>
      <c r="G70" s="53" t="s">
        <v>49</v>
      </c>
      <c r="H70" s="54"/>
      <c r="I70" s="32"/>
      <c r="J70" s="51" t="s">
        <v>48</v>
      </c>
      <c r="K70" s="52"/>
      <c r="L70" s="52"/>
      <c r="M70" s="52"/>
      <c r="N70" s="53" t="s">
        <v>49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4" t="s">
        <v>103</v>
      </c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8" t="s">
        <v>13</v>
      </c>
      <c r="D78" s="32"/>
      <c r="E78" s="32"/>
      <c r="F78" s="234" t="str">
        <f>F6</f>
        <v>Zníženie energetickej náročnosti Administratívnej budovy, výrobnej haly pri administratíve, výrobného priestoru pre výro</v>
      </c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32"/>
      <c r="R78" s="33"/>
    </row>
    <row r="79" spans="2:18" ht="30" customHeight="1" x14ac:dyDescent="0.3">
      <c r="B79" s="21"/>
      <c r="C79" s="28" t="s">
        <v>100</v>
      </c>
      <c r="D79" s="22"/>
      <c r="E79" s="22"/>
      <c r="F79" s="234" t="s">
        <v>135</v>
      </c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22"/>
      <c r="R79" s="23"/>
    </row>
    <row r="80" spans="2:18" s="1" customFormat="1" ht="36.950000000000003" customHeight="1" x14ac:dyDescent="0.3">
      <c r="B80" s="31"/>
      <c r="C80" s="65" t="s">
        <v>136</v>
      </c>
      <c r="D80" s="32"/>
      <c r="E80" s="32"/>
      <c r="F80" s="228" t="str">
        <f>F8</f>
        <v>2. - Zateplenie obvodového plášťa</v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32"/>
      <c r="R80" s="33"/>
    </row>
    <row r="81" spans="2:47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8" customHeight="1" x14ac:dyDescent="0.3">
      <c r="B82" s="31"/>
      <c r="C82" s="28" t="s">
        <v>17</v>
      </c>
      <c r="D82" s="32"/>
      <c r="E82" s="32"/>
      <c r="F82" s="26" t="str">
        <f>F10</f>
        <v xml:space="preserve"> </v>
      </c>
      <c r="G82" s="32"/>
      <c r="H82" s="32"/>
      <c r="I82" s="32"/>
      <c r="J82" s="32"/>
      <c r="K82" s="28" t="s">
        <v>19</v>
      </c>
      <c r="L82" s="32"/>
      <c r="M82" s="235" t="str">
        <f>IF(O10="","",O10)</f>
        <v/>
      </c>
      <c r="N82" s="225"/>
      <c r="O82" s="225"/>
      <c r="P82" s="225"/>
      <c r="Q82" s="32"/>
      <c r="R82" s="33"/>
    </row>
    <row r="83" spans="2:47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47" s="1" customFormat="1" ht="15" x14ac:dyDescent="0.3">
      <c r="B84" s="31"/>
      <c r="C84" s="28" t="s">
        <v>20</v>
      </c>
      <c r="D84" s="32"/>
      <c r="E84" s="32"/>
      <c r="F84" s="26" t="str">
        <f>E13</f>
        <v>Jacko Blažej, Konečná 633, Ostrava-Mesto, ČR</v>
      </c>
      <c r="G84" s="32"/>
      <c r="H84" s="32"/>
      <c r="I84" s="32"/>
      <c r="J84" s="32"/>
      <c r="K84" s="28" t="s">
        <v>25</v>
      </c>
      <c r="L84" s="32"/>
      <c r="M84" s="205" t="str">
        <f>E19</f>
        <v>VIZUALDK projekt, s.r.o.</v>
      </c>
      <c r="N84" s="225"/>
      <c r="O84" s="225"/>
      <c r="P84" s="225"/>
      <c r="Q84" s="225"/>
      <c r="R84" s="33"/>
    </row>
    <row r="85" spans="2:47" s="1" customFormat="1" ht="14.45" customHeight="1" x14ac:dyDescent="0.3">
      <c r="B85" s="31"/>
      <c r="C85" s="28" t="s">
        <v>24</v>
      </c>
      <c r="D85" s="32"/>
      <c r="E85" s="32"/>
      <c r="F85" s="26" t="str">
        <f>IF(E16="","",E16)</f>
        <v xml:space="preserve"> </v>
      </c>
      <c r="G85" s="32"/>
      <c r="H85" s="32"/>
      <c r="I85" s="32"/>
      <c r="J85" s="32"/>
      <c r="K85" s="28" t="s">
        <v>31</v>
      </c>
      <c r="L85" s="32"/>
      <c r="M85" s="205" t="str">
        <f>E22</f>
        <v xml:space="preserve"> </v>
      </c>
      <c r="N85" s="225"/>
      <c r="O85" s="225"/>
      <c r="P85" s="225"/>
      <c r="Q85" s="225"/>
      <c r="R85" s="33"/>
    </row>
    <row r="86" spans="2:47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 x14ac:dyDescent="0.3">
      <c r="B87" s="31"/>
      <c r="C87" s="239" t="s">
        <v>104</v>
      </c>
      <c r="D87" s="240"/>
      <c r="E87" s="240"/>
      <c r="F87" s="240"/>
      <c r="G87" s="240"/>
      <c r="H87" s="103"/>
      <c r="I87" s="103"/>
      <c r="J87" s="103"/>
      <c r="K87" s="103"/>
      <c r="L87" s="103"/>
      <c r="M87" s="103"/>
      <c r="N87" s="239" t="s">
        <v>105</v>
      </c>
      <c r="O87" s="225"/>
      <c r="P87" s="225"/>
      <c r="Q87" s="225"/>
      <c r="R87" s="33"/>
    </row>
    <row r="88" spans="2:47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47" s="1" customFormat="1" ht="29.25" customHeight="1" x14ac:dyDescent="0.3">
      <c r="B89" s="31"/>
      <c r="C89" s="110" t="s">
        <v>106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221">
        <f>N113</f>
        <v>0</v>
      </c>
      <c r="O89" s="225"/>
      <c r="P89" s="225"/>
      <c r="Q89" s="225"/>
      <c r="R89" s="33"/>
      <c r="AU89" s="17" t="s">
        <v>107</v>
      </c>
    </row>
    <row r="90" spans="2:47" s="7" customFormat="1" ht="24.95" customHeight="1" x14ac:dyDescent="0.3">
      <c r="B90" s="111"/>
      <c r="C90" s="112"/>
      <c r="D90" s="113" t="s">
        <v>138</v>
      </c>
      <c r="E90" s="112"/>
      <c r="F90" s="112"/>
      <c r="G90" s="112"/>
      <c r="H90" s="112"/>
      <c r="I90" s="112"/>
      <c r="J90" s="112"/>
      <c r="K90" s="112"/>
      <c r="L90" s="112"/>
      <c r="M90" s="112"/>
      <c r="N90" s="241">
        <f>N114</f>
        <v>0</v>
      </c>
      <c r="O90" s="242"/>
      <c r="P90" s="242"/>
      <c r="Q90" s="242"/>
      <c r="R90" s="114"/>
    </row>
    <row r="91" spans="2:47" s="8" customFormat="1" ht="19.899999999999999" customHeight="1" x14ac:dyDescent="0.3">
      <c r="B91" s="115"/>
      <c r="C91" s="94"/>
      <c r="D91" s="116" t="s">
        <v>139</v>
      </c>
      <c r="E91" s="94"/>
      <c r="F91" s="94"/>
      <c r="G91" s="94"/>
      <c r="H91" s="94"/>
      <c r="I91" s="94"/>
      <c r="J91" s="94"/>
      <c r="K91" s="94"/>
      <c r="L91" s="94"/>
      <c r="M91" s="94"/>
      <c r="N91" s="224">
        <f>N115</f>
        <v>0</v>
      </c>
      <c r="O91" s="223"/>
      <c r="P91" s="223"/>
      <c r="Q91" s="223"/>
      <c r="R91" s="117"/>
    </row>
    <row r="92" spans="2:47" s="1" customFormat="1" ht="21.75" customHeight="1" x14ac:dyDescent="0.3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3"/>
    </row>
    <row r="93" spans="2:47" s="1" customFormat="1" ht="29.25" customHeight="1" x14ac:dyDescent="0.3">
      <c r="B93" s="31"/>
      <c r="C93" s="110" t="s">
        <v>109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243">
        <v>0</v>
      </c>
      <c r="O93" s="225"/>
      <c r="P93" s="225"/>
      <c r="Q93" s="225"/>
      <c r="R93" s="33"/>
      <c r="T93" s="118"/>
      <c r="U93" s="119" t="s">
        <v>36</v>
      </c>
    </row>
    <row r="94" spans="2:47" s="1" customFormat="1" ht="18" customHeight="1" x14ac:dyDescent="0.3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 x14ac:dyDescent="0.3">
      <c r="B95" s="31"/>
      <c r="C95" s="102" t="s">
        <v>97</v>
      </c>
      <c r="D95" s="103"/>
      <c r="E95" s="103"/>
      <c r="F95" s="103"/>
      <c r="G95" s="103"/>
      <c r="H95" s="103"/>
      <c r="I95" s="103"/>
      <c r="J95" s="103"/>
      <c r="K95" s="103"/>
      <c r="L95" s="226">
        <f>ROUND(SUM(N89+N93),2)</f>
        <v>0</v>
      </c>
      <c r="M95" s="240"/>
      <c r="N95" s="240"/>
      <c r="O95" s="240"/>
      <c r="P95" s="240"/>
      <c r="Q95" s="240"/>
      <c r="R95" s="33"/>
    </row>
    <row r="96" spans="2:47" s="1" customFormat="1" ht="6.95" customHeight="1" x14ac:dyDescent="0.3"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7"/>
    </row>
    <row r="100" spans="2:27" s="1" customFormat="1" ht="6.95" customHeight="1" x14ac:dyDescent="0.3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</row>
    <row r="101" spans="2:27" s="1" customFormat="1" ht="36.950000000000003" customHeight="1" x14ac:dyDescent="0.3">
      <c r="B101" s="31"/>
      <c r="C101" s="204" t="s">
        <v>110</v>
      </c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33"/>
    </row>
    <row r="102" spans="2:27" s="1" customFormat="1" ht="6.95" customHeight="1" x14ac:dyDescent="0.3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27" s="1" customFormat="1" ht="30" customHeight="1" x14ac:dyDescent="0.3">
      <c r="B103" s="31"/>
      <c r="C103" s="28" t="s">
        <v>13</v>
      </c>
      <c r="D103" s="32"/>
      <c r="E103" s="32"/>
      <c r="F103" s="234" t="str">
        <f>F6</f>
        <v>Zníženie energetickej náročnosti Administratívnej budovy, výrobnej haly pri administratíve, výrobného priestoru pre výro</v>
      </c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32"/>
      <c r="R103" s="33"/>
    </row>
    <row r="104" spans="2:27" ht="30" customHeight="1" x14ac:dyDescent="0.3">
      <c r="B104" s="21"/>
      <c r="C104" s="28" t="s">
        <v>100</v>
      </c>
      <c r="D104" s="22"/>
      <c r="E104" s="22"/>
      <c r="F104" s="234" t="s">
        <v>135</v>
      </c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22"/>
      <c r="R104" s="23"/>
    </row>
    <row r="105" spans="2:27" s="1" customFormat="1" ht="36.950000000000003" customHeight="1" x14ac:dyDescent="0.3">
      <c r="B105" s="31"/>
      <c r="C105" s="65" t="s">
        <v>136</v>
      </c>
      <c r="D105" s="32"/>
      <c r="E105" s="32"/>
      <c r="F105" s="228" t="str">
        <f>F8</f>
        <v>2. - Zateplenie obvodového plášťa</v>
      </c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32"/>
      <c r="R105" s="33"/>
    </row>
    <row r="106" spans="2:27" s="1" customFormat="1" ht="6.95" customHeight="1" x14ac:dyDescent="0.3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27" s="1" customFormat="1" ht="18" customHeight="1" x14ac:dyDescent="0.3">
      <c r="B107" s="31"/>
      <c r="C107" s="28" t="s">
        <v>17</v>
      </c>
      <c r="D107" s="32"/>
      <c r="E107" s="32"/>
      <c r="F107" s="26" t="str">
        <f>F10</f>
        <v xml:space="preserve"> </v>
      </c>
      <c r="G107" s="32"/>
      <c r="H107" s="32"/>
      <c r="I107" s="32"/>
      <c r="J107" s="32"/>
      <c r="K107" s="28" t="s">
        <v>19</v>
      </c>
      <c r="L107" s="32"/>
      <c r="M107" s="235" t="str">
        <f>IF(O10="","",O10)</f>
        <v/>
      </c>
      <c r="N107" s="225"/>
      <c r="O107" s="225"/>
      <c r="P107" s="225"/>
      <c r="Q107" s="32"/>
      <c r="R107" s="33"/>
    </row>
    <row r="108" spans="2:27" s="1" customFormat="1" ht="6.95" customHeight="1" x14ac:dyDescent="0.3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</row>
    <row r="109" spans="2:27" s="1" customFormat="1" ht="15" x14ac:dyDescent="0.3">
      <c r="B109" s="31"/>
      <c r="C109" s="28" t="s">
        <v>20</v>
      </c>
      <c r="D109" s="32"/>
      <c r="E109" s="32"/>
      <c r="F109" s="26" t="str">
        <f>E13</f>
        <v>Jacko Blažej, Konečná 633, Ostrava-Mesto, ČR</v>
      </c>
      <c r="G109" s="32"/>
      <c r="H109" s="32"/>
      <c r="I109" s="32"/>
      <c r="J109" s="32"/>
      <c r="K109" s="28" t="s">
        <v>25</v>
      </c>
      <c r="L109" s="32"/>
      <c r="M109" s="205" t="str">
        <f>E19</f>
        <v>VIZUALDK projekt, s.r.o.</v>
      </c>
      <c r="N109" s="225"/>
      <c r="O109" s="225"/>
      <c r="P109" s="225"/>
      <c r="Q109" s="225"/>
      <c r="R109" s="33"/>
    </row>
    <row r="110" spans="2:27" s="1" customFormat="1" ht="14.45" customHeight="1" x14ac:dyDescent="0.3">
      <c r="B110" s="31"/>
      <c r="C110" s="28" t="s">
        <v>24</v>
      </c>
      <c r="D110" s="32"/>
      <c r="E110" s="32"/>
      <c r="F110" s="26" t="str">
        <f>IF(E16="","",E16)</f>
        <v xml:space="preserve"> </v>
      </c>
      <c r="G110" s="32"/>
      <c r="H110" s="32"/>
      <c r="I110" s="32"/>
      <c r="J110" s="32"/>
      <c r="K110" s="28" t="s">
        <v>31</v>
      </c>
      <c r="L110" s="32"/>
      <c r="M110" s="205" t="str">
        <f>E22</f>
        <v xml:space="preserve"> </v>
      </c>
      <c r="N110" s="225"/>
      <c r="O110" s="225"/>
      <c r="P110" s="225"/>
      <c r="Q110" s="225"/>
      <c r="R110" s="33"/>
    </row>
    <row r="111" spans="2:27" s="1" customFormat="1" ht="10.35" customHeight="1" x14ac:dyDescent="0.3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7" s="9" customFormat="1" ht="29.25" customHeight="1" x14ac:dyDescent="0.3">
      <c r="B112" s="120"/>
      <c r="C112" s="121" t="s">
        <v>111</v>
      </c>
      <c r="D112" s="122" t="s">
        <v>112</v>
      </c>
      <c r="E112" s="122" t="s">
        <v>54</v>
      </c>
      <c r="F112" s="244" t="s">
        <v>113</v>
      </c>
      <c r="G112" s="245"/>
      <c r="H112" s="245"/>
      <c r="I112" s="245"/>
      <c r="J112" s="122" t="s">
        <v>114</v>
      </c>
      <c r="K112" s="122" t="s">
        <v>115</v>
      </c>
      <c r="L112" s="246" t="s">
        <v>116</v>
      </c>
      <c r="M112" s="245"/>
      <c r="N112" s="244" t="s">
        <v>105</v>
      </c>
      <c r="O112" s="245"/>
      <c r="P112" s="245"/>
      <c r="Q112" s="247"/>
      <c r="R112" s="123"/>
      <c r="T112" s="72" t="s">
        <v>117</v>
      </c>
      <c r="U112" s="73" t="s">
        <v>36</v>
      </c>
      <c r="V112" s="73" t="s">
        <v>118</v>
      </c>
      <c r="W112" s="73" t="s">
        <v>119</v>
      </c>
      <c r="X112" s="73" t="s">
        <v>120</v>
      </c>
      <c r="Y112" s="73" t="s">
        <v>121</v>
      </c>
      <c r="Z112" s="73" t="s">
        <v>122</v>
      </c>
      <c r="AA112" s="74" t="s">
        <v>123</v>
      </c>
    </row>
    <row r="113" spans="2:65" s="1" customFormat="1" ht="29.25" customHeight="1" x14ac:dyDescent="0.35">
      <c r="B113" s="31"/>
      <c r="C113" s="76" t="s">
        <v>101</v>
      </c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262">
        <f>BK113</f>
        <v>0</v>
      </c>
      <c r="O113" s="263"/>
      <c r="P113" s="263"/>
      <c r="Q113" s="263"/>
      <c r="R113" s="33"/>
      <c r="T113" s="75"/>
      <c r="U113" s="47"/>
      <c r="V113" s="47"/>
      <c r="W113" s="124">
        <f>W114</f>
        <v>1103.4198480000002</v>
      </c>
      <c r="X113" s="47"/>
      <c r="Y113" s="124">
        <f>Y114</f>
        <v>20.235790639999998</v>
      </c>
      <c r="Z113" s="47"/>
      <c r="AA113" s="125">
        <f>AA114</f>
        <v>0</v>
      </c>
      <c r="AT113" s="17" t="s">
        <v>71</v>
      </c>
      <c r="AU113" s="17" t="s">
        <v>107</v>
      </c>
      <c r="BK113" s="126">
        <f>BK114</f>
        <v>0</v>
      </c>
    </row>
    <row r="114" spans="2:65" s="10" customFormat="1" ht="37.35" customHeight="1" x14ac:dyDescent="0.35">
      <c r="B114" s="127"/>
      <c r="C114" s="128"/>
      <c r="D114" s="129" t="s">
        <v>138</v>
      </c>
      <c r="E114" s="129"/>
      <c r="F114" s="129"/>
      <c r="G114" s="129"/>
      <c r="H114" s="129"/>
      <c r="I114" s="129"/>
      <c r="J114" s="129"/>
      <c r="K114" s="129"/>
      <c r="L114" s="129"/>
      <c r="M114" s="129"/>
      <c r="N114" s="264">
        <f>BK114</f>
        <v>0</v>
      </c>
      <c r="O114" s="265"/>
      <c r="P114" s="265"/>
      <c r="Q114" s="265"/>
      <c r="R114" s="130"/>
      <c r="T114" s="131"/>
      <c r="U114" s="128"/>
      <c r="V114" s="128"/>
      <c r="W114" s="132">
        <f>W115</f>
        <v>1103.4198480000002</v>
      </c>
      <c r="X114" s="128"/>
      <c r="Y114" s="132">
        <f>Y115</f>
        <v>20.235790639999998</v>
      </c>
      <c r="Z114" s="128"/>
      <c r="AA114" s="133">
        <f>AA115</f>
        <v>0</v>
      </c>
      <c r="AR114" s="134" t="s">
        <v>77</v>
      </c>
      <c r="AT114" s="135" t="s">
        <v>71</v>
      </c>
      <c r="AU114" s="135" t="s">
        <v>72</v>
      </c>
      <c r="AY114" s="134" t="s">
        <v>125</v>
      </c>
      <c r="BK114" s="136">
        <f>BK115</f>
        <v>0</v>
      </c>
    </row>
    <row r="115" spans="2:65" s="10" customFormat="1" ht="19.899999999999999" customHeight="1" x14ac:dyDescent="0.3">
      <c r="B115" s="127"/>
      <c r="C115" s="128"/>
      <c r="D115" s="164" t="s">
        <v>139</v>
      </c>
      <c r="E115" s="164"/>
      <c r="F115" s="164"/>
      <c r="G115" s="164"/>
      <c r="H115" s="164"/>
      <c r="I115" s="164"/>
      <c r="J115" s="164"/>
      <c r="K115" s="164"/>
      <c r="L115" s="164"/>
      <c r="M115" s="164"/>
      <c r="N115" s="266">
        <f>BK115</f>
        <v>0</v>
      </c>
      <c r="O115" s="267"/>
      <c r="P115" s="267"/>
      <c r="Q115" s="267"/>
      <c r="R115" s="130"/>
      <c r="T115" s="131"/>
      <c r="U115" s="128"/>
      <c r="V115" s="128"/>
      <c r="W115" s="132">
        <f>SUM(W116:W145)</f>
        <v>1103.4198480000002</v>
      </c>
      <c r="X115" s="128"/>
      <c r="Y115" s="132">
        <f>SUM(Y116:Y145)</f>
        <v>20.235790639999998</v>
      </c>
      <c r="Z115" s="128"/>
      <c r="AA115" s="133">
        <f>SUM(AA116:AA145)</f>
        <v>0</v>
      </c>
      <c r="AR115" s="134" t="s">
        <v>77</v>
      </c>
      <c r="AT115" s="135" t="s">
        <v>71</v>
      </c>
      <c r="AU115" s="135" t="s">
        <v>77</v>
      </c>
      <c r="AY115" s="134" t="s">
        <v>125</v>
      </c>
      <c r="BK115" s="136">
        <f>SUM(BK116:BK145)</f>
        <v>0</v>
      </c>
    </row>
    <row r="116" spans="2:65" s="1" customFormat="1" ht="22.5" customHeight="1" x14ac:dyDescent="0.3">
      <c r="B116" s="137"/>
      <c r="C116" s="138" t="s">
        <v>77</v>
      </c>
      <c r="D116" s="138" t="s">
        <v>126</v>
      </c>
      <c r="E116" s="139" t="s">
        <v>365</v>
      </c>
      <c r="F116" s="248" t="s">
        <v>366</v>
      </c>
      <c r="G116" s="249"/>
      <c r="H116" s="249"/>
      <c r="I116" s="249"/>
      <c r="J116" s="140" t="s">
        <v>150</v>
      </c>
      <c r="K116" s="141">
        <v>645.36400000000003</v>
      </c>
      <c r="L116" s="250">
        <v>0</v>
      </c>
      <c r="M116" s="249"/>
      <c r="N116" s="250">
        <f>ROUND(L116*K116,3)</f>
        <v>0</v>
      </c>
      <c r="O116" s="249"/>
      <c r="P116" s="249"/>
      <c r="Q116" s="249"/>
      <c r="R116" s="142"/>
      <c r="T116" s="143" t="s">
        <v>3</v>
      </c>
      <c r="U116" s="40" t="s">
        <v>39</v>
      </c>
      <c r="V116" s="144">
        <v>9.1999999999999998E-2</v>
      </c>
      <c r="W116" s="144">
        <f>V116*K116</f>
        <v>59.373488000000002</v>
      </c>
      <c r="X116" s="144">
        <v>2.1000000000000001E-4</v>
      </c>
      <c r="Y116" s="144">
        <f>X116*K116</f>
        <v>0.13552644000000003</v>
      </c>
      <c r="Z116" s="144">
        <v>0</v>
      </c>
      <c r="AA116" s="145">
        <f>Z116*K116</f>
        <v>0</v>
      </c>
      <c r="AR116" s="17" t="s">
        <v>124</v>
      </c>
      <c r="AT116" s="17" t="s">
        <v>126</v>
      </c>
      <c r="AU116" s="17" t="s">
        <v>83</v>
      </c>
      <c r="AY116" s="17" t="s">
        <v>125</v>
      </c>
      <c r="BE116" s="146">
        <f>IF(U116="základná",N116,0)</f>
        <v>0</v>
      </c>
      <c r="BF116" s="146">
        <f>IF(U116="znížená",N116,0)</f>
        <v>0</v>
      </c>
      <c r="BG116" s="146">
        <f>IF(U116="zákl. prenesená",N116,0)</f>
        <v>0</v>
      </c>
      <c r="BH116" s="146">
        <f>IF(U116="zníž. prenesená",N116,0)</f>
        <v>0</v>
      </c>
      <c r="BI116" s="146">
        <f>IF(U116="nulová",N116,0)</f>
        <v>0</v>
      </c>
      <c r="BJ116" s="17" t="s">
        <v>83</v>
      </c>
      <c r="BK116" s="147">
        <f>ROUND(L116*K116,3)</f>
        <v>0</v>
      </c>
      <c r="BL116" s="17" t="s">
        <v>124</v>
      </c>
      <c r="BM116" s="17" t="s">
        <v>367</v>
      </c>
    </row>
    <row r="117" spans="2:65" s="11" customFormat="1" ht="31.5" customHeight="1" x14ac:dyDescent="0.3">
      <c r="B117" s="148"/>
      <c r="C117" s="149"/>
      <c r="D117" s="149"/>
      <c r="E117" s="150" t="s">
        <v>3</v>
      </c>
      <c r="F117" s="257" t="s">
        <v>368</v>
      </c>
      <c r="G117" s="254"/>
      <c r="H117" s="254"/>
      <c r="I117" s="254"/>
      <c r="J117" s="149"/>
      <c r="K117" s="151">
        <v>645.36400000000003</v>
      </c>
      <c r="L117" s="149"/>
      <c r="M117" s="149"/>
      <c r="N117" s="149"/>
      <c r="O117" s="149"/>
      <c r="P117" s="149"/>
      <c r="Q117" s="149"/>
      <c r="R117" s="152"/>
      <c r="T117" s="153"/>
      <c r="U117" s="149"/>
      <c r="V117" s="149"/>
      <c r="W117" s="149"/>
      <c r="X117" s="149"/>
      <c r="Y117" s="149"/>
      <c r="Z117" s="149"/>
      <c r="AA117" s="154"/>
      <c r="AT117" s="155" t="s">
        <v>131</v>
      </c>
      <c r="AU117" s="155" t="s">
        <v>83</v>
      </c>
      <c r="AV117" s="11" t="s">
        <v>83</v>
      </c>
      <c r="AW117" s="11" t="s">
        <v>29</v>
      </c>
      <c r="AX117" s="11" t="s">
        <v>72</v>
      </c>
      <c r="AY117" s="155" t="s">
        <v>125</v>
      </c>
    </row>
    <row r="118" spans="2:65" s="12" customFormat="1" ht="22.5" customHeight="1" x14ac:dyDescent="0.3">
      <c r="B118" s="156"/>
      <c r="C118" s="157"/>
      <c r="D118" s="157"/>
      <c r="E118" s="158" t="s">
        <v>3</v>
      </c>
      <c r="F118" s="255" t="s">
        <v>132</v>
      </c>
      <c r="G118" s="256"/>
      <c r="H118" s="256"/>
      <c r="I118" s="256"/>
      <c r="J118" s="157"/>
      <c r="K118" s="159">
        <v>645.36400000000003</v>
      </c>
      <c r="L118" s="157"/>
      <c r="M118" s="157"/>
      <c r="N118" s="157"/>
      <c r="O118" s="157"/>
      <c r="P118" s="157"/>
      <c r="Q118" s="157"/>
      <c r="R118" s="160"/>
      <c r="T118" s="161"/>
      <c r="U118" s="157"/>
      <c r="V118" s="157"/>
      <c r="W118" s="157"/>
      <c r="X118" s="157"/>
      <c r="Y118" s="157"/>
      <c r="Z118" s="157"/>
      <c r="AA118" s="162"/>
      <c r="AT118" s="163" t="s">
        <v>131</v>
      </c>
      <c r="AU118" s="163" t="s">
        <v>83</v>
      </c>
      <c r="AV118" s="12" t="s">
        <v>124</v>
      </c>
      <c r="AW118" s="12" t="s">
        <v>29</v>
      </c>
      <c r="AX118" s="12" t="s">
        <v>77</v>
      </c>
      <c r="AY118" s="163" t="s">
        <v>125</v>
      </c>
    </row>
    <row r="119" spans="2:65" s="1" customFormat="1" ht="22.5" customHeight="1" x14ac:dyDescent="0.3">
      <c r="B119" s="137"/>
      <c r="C119" s="138" t="s">
        <v>83</v>
      </c>
      <c r="D119" s="138" t="s">
        <v>126</v>
      </c>
      <c r="E119" s="139" t="s">
        <v>369</v>
      </c>
      <c r="F119" s="248" t="s">
        <v>370</v>
      </c>
      <c r="G119" s="249"/>
      <c r="H119" s="249"/>
      <c r="I119" s="249"/>
      <c r="J119" s="140" t="s">
        <v>150</v>
      </c>
      <c r="K119" s="141">
        <v>645.36400000000003</v>
      </c>
      <c r="L119" s="250">
        <v>0</v>
      </c>
      <c r="M119" s="249"/>
      <c r="N119" s="250">
        <f>ROUND(L119*K119,3)</f>
        <v>0</v>
      </c>
      <c r="O119" s="249"/>
      <c r="P119" s="249"/>
      <c r="Q119" s="249"/>
      <c r="R119" s="142"/>
      <c r="T119" s="143" t="s">
        <v>3</v>
      </c>
      <c r="U119" s="40" t="s">
        <v>39</v>
      </c>
      <c r="V119" s="144">
        <v>0.378</v>
      </c>
      <c r="W119" s="144">
        <f>V119*K119</f>
        <v>243.94759200000001</v>
      </c>
      <c r="X119" s="144">
        <v>3.7799999999999999E-3</v>
      </c>
      <c r="Y119" s="144">
        <f>X119*K119</f>
        <v>2.43947592</v>
      </c>
      <c r="Z119" s="144">
        <v>0</v>
      </c>
      <c r="AA119" s="145">
        <f>Z119*K119</f>
        <v>0</v>
      </c>
      <c r="AR119" s="17" t="s">
        <v>124</v>
      </c>
      <c r="AT119" s="17" t="s">
        <v>126</v>
      </c>
      <c r="AU119" s="17" t="s">
        <v>83</v>
      </c>
      <c r="AY119" s="17" t="s">
        <v>125</v>
      </c>
      <c r="BE119" s="146">
        <f>IF(U119="základná",N119,0)</f>
        <v>0</v>
      </c>
      <c r="BF119" s="146">
        <f>IF(U119="znížená",N119,0)</f>
        <v>0</v>
      </c>
      <c r="BG119" s="146">
        <f>IF(U119="zákl. prenesená",N119,0)</f>
        <v>0</v>
      </c>
      <c r="BH119" s="146">
        <f>IF(U119="zníž. prenesená",N119,0)</f>
        <v>0</v>
      </c>
      <c r="BI119" s="146">
        <f>IF(U119="nulová",N119,0)</f>
        <v>0</v>
      </c>
      <c r="BJ119" s="17" t="s">
        <v>83</v>
      </c>
      <c r="BK119" s="147">
        <f>ROUND(L119*K119,3)</f>
        <v>0</v>
      </c>
      <c r="BL119" s="17" t="s">
        <v>124</v>
      </c>
      <c r="BM119" s="17" t="s">
        <v>371</v>
      </c>
    </row>
    <row r="120" spans="2:65" s="13" customFormat="1" ht="22.5" customHeight="1" x14ac:dyDescent="0.3">
      <c r="B120" s="168"/>
      <c r="C120" s="169"/>
      <c r="D120" s="169"/>
      <c r="E120" s="170" t="s">
        <v>3</v>
      </c>
      <c r="F120" s="251" t="s">
        <v>372</v>
      </c>
      <c r="G120" s="252"/>
      <c r="H120" s="252"/>
      <c r="I120" s="252"/>
      <c r="J120" s="169"/>
      <c r="K120" s="171" t="s">
        <v>3</v>
      </c>
      <c r="L120" s="169"/>
      <c r="M120" s="169"/>
      <c r="N120" s="169"/>
      <c r="O120" s="169"/>
      <c r="P120" s="169"/>
      <c r="Q120" s="169"/>
      <c r="R120" s="172"/>
      <c r="T120" s="173"/>
      <c r="U120" s="169"/>
      <c r="V120" s="169"/>
      <c r="W120" s="169"/>
      <c r="X120" s="169"/>
      <c r="Y120" s="169"/>
      <c r="Z120" s="169"/>
      <c r="AA120" s="174"/>
      <c r="AT120" s="175" t="s">
        <v>131</v>
      </c>
      <c r="AU120" s="175" t="s">
        <v>83</v>
      </c>
      <c r="AV120" s="13" t="s">
        <v>77</v>
      </c>
      <c r="AW120" s="13" t="s">
        <v>29</v>
      </c>
      <c r="AX120" s="13" t="s">
        <v>72</v>
      </c>
      <c r="AY120" s="175" t="s">
        <v>125</v>
      </c>
    </row>
    <row r="121" spans="2:65" s="11" customFormat="1" ht="22.5" customHeight="1" x14ac:dyDescent="0.3">
      <c r="B121" s="148"/>
      <c r="C121" s="149"/>
      <c r="D121" s="149"/>
      <c r="E121" s="150" t="s">
        <v>3</v>
      </c>
      <c r="F121" s="253" t="s">
        <v>373</v>
      </c>
      <c r="G121" s="254"/>
      <c r="H121" s="254"/>
      <c r="I121" s="254"/>
      <c r="J121" s="149"/>
      <c r="K121" s="151">
        <v>531.524</v>
      </c>
      <c r="L121" s="149"/>
      <c r="M121" s="149"/>
      <c r="N121" s="149"/>
      <c r="O121" s="149"/>
      <c r="P121" s="149"/>
      <c r="Q121" s="149"/>
      <c r="R121" s="152"/>
      <c r="T121" s="153"/>
      <c r="U121" s="149"/>
      <c r="V121" s="149"/>
      <c r="W121" s="149"/>
      <c r="X121" s="149"/>
      <c r="Y121" s="149"/>
      <c r="Z121" s="149"/>
      <c r="AA121" s="154"/>
      <c r="AT121" s="155" t="s">
        <v>131</v>
      </c>
      <c r="AU121" s="155" t="s">
        <v>83</v>
      </c>
      <c r="AV121" s="11" t="s">
        <v>83</v>
      </c>
      <c r="AW121" s="11" t="s">
        <v>29</v>
      </c>
      <c r="AX121" s="11" t="s">
        <v>72</v>
      </c>
      <c r="AY121" s="155" t="s">
        <v>125</v>
      </c>
    </row>
    <row r="122" spans="2:65" s="13" customFormat="1" ht="22.5" customHeight="1" x14ac:dyDescent="0.3">
      <c r="B122" s="168"/>
      <c r="C122" s="169"/>
      <c r="D122" s="169"/>
      <c r="E122" s="170" t="s">
        <v>3</v>
      </c>
      <c r="F122" s="272" t="s">
        <v>152</v>
      </c>
      <c r="G122" s="252"/>
      <c r="H122" s="252"/>
      <c r="I122" s="252"/>
      <c r="J122" s="169"/>
      <c r="K122" s="171" t="s">
        <v>3</v>
      </c>
      <c r="L122" s="169"/>
      <c r="M122" s="169"/>
      <c r="N122" s="169"/>
      <c r="O122" s="169"/>
      <c r="P122" s="169"/>
      <c r="Q122" s="169"/>
      <c r="R122" s="172"/>
      <c r="T122" s="173"/>
      <c r="U122" s="169"/>
      <c r="V122" s="169"/>
      <c r="W122" s="169"/>
      <c r="X122" s="169"/>
      <c r="Y122" s="169"/>
      <c r="Z122" s="169"/>
      <c r="AA122" s="174"/>
      <c r="AT122" s="175" t="s">
        <v>131</v>
      </c>
      <c r="AU122" s="175" t="s">
        <v>83</v>
      </c>
      <c r="AV122" s="13" t="s">
        <v>77</v>
      </c>
      <c r="AW122" s="13" t="s">
        <v>29</v>
      </c>
      <c r="AX122" s="13" t="s">
        <v>72</v>
      </c>
      <c r="AY122" s="175" t="s">
        <v>125</v>
      </c>
    </row>
    <row r="123" spans="2:65" s="11" customFormat="1" ht="22.5" customHeight="1" x14ac:dyDescent="0.3">
      <c r="B123" s="148"/>
      <c r="C123" s="149"/>
      <c r="D123" s="149"/>
      <c r="E123" s="150" t="s">
        <v>3</v>
      </c>
      <c r="F123" s="253" t="s">
        <v>374</v>
      </c>
      <c r="G123" s="254"/>
      <c r="H123" s="254"/>
      <c r="I123" s="254"/>
      <c r="J123" s="149"/>
      <c r="K123" s="151">
        <v>113.84</v>
      </c>
      <c r="L123" s="149"/>
      <c r="M123" s="149"/>
      <c r="N123" s="149"/>
      <c r="O123" s="149"/>
      <c r="P123" s="149"/>
      <c r="Q123" s="149"/>
      <c r="R123" s="152"/>
      <c r="T123" s="153"/>
      <c r="U123" s="149"/>
      <c r="V123" s="149"/>
      <c r="W123" s="149"/>
      <c r="X123" s="149"/>
      <c r="Y123" s="149"/>
      <c r="Z123" s="149"/>
      <c r="AA123" s="154"/>
      <c r="AT123" s="155" t="s">
        <v>131</v>
      </c>
      <c r="AU123" s="155" t="s">
        <v>83</v>
      </c>
      <c r="AV123" s="11" t="s">
        <v>83</v>
      </c>
      <c r="AW123" s="11" t="s">
        <v>29</v>
      </c>
      <c r="AX123" s="11" t="s">
        <v>72</v>
      </c>
      <c r="AY123" s="155" t="s">
        <v>125</v>
      </c>
    </row>
    <row r="124" spans="2:65" s="12" customFormat="1" ht="22.5" customHeight="1" x14ac:dyDescent="0.3">
      <c r="B124" s="156"/>
      <c r="C124" s="157"/>
      <c r="D124" s="157"/>
      <c r="E124" s="158" t="s">
        <v>3</v>
      </c>
      <c r="F124" s="255" t="s">
        <v>132</v>
      </c>
      <c r="G124" s="256"/>
      <c r="H124" s="256"/>
      <c r="I124" s="256"/>
      <c r="J124" s="157"/>
      <c r="K124" s="159">
        <v>645.36400000000003</v>
      </c>
      <c r="L124" s="157"/>
      <c r="M124" s="157"/>
      <c r="N124" s="157"/>
      <c r="O124" s="157"/>
      <c r="P124" s="157"/>
      <c r="Q124" s="157"/>
      <c r="R124" s="160"/>
      <c r="T124" s="161"/>
      <c r="U124" s="157"/>
      <c r="V124" s="157"/>
      <c r="W124" s="157"/>
      <c r="X124" s="157"/>
      <c r="Y124" s="157"/>
      <c r="Z124" s="157"/>
      <c r="AA124" s="162"/>
      <c r="AT124" s="163" t="s">
        <v>131</v>
      </c>
      <c r="AU124" s="163" t="s">
        <v>83</v>
      </c>
      <c r="AV124" s="12" t="s">
        <v>124</v>
      </c>
      <c r="AW124" s="12" t="s">
        <v>29</v>
      </c>
      <c r="AX124" s="12" t="s">
        <v>77</v>
      </c>
      <c r="AY124" s="163" t="s">
        <v>125</v>
      </c>
    </row>
    <row r="125" spans="2:65" s="1" customFormat="1" ht="31.5" customHeight="1" x14ac:dyDescent="0.3">
      <c r="B125" s="137"/>
      <c r="C125" s="138" t="s">
        <v>134</v>
      </c>
      <c r="D125" s="138" t="s">
        <v>126</v>
      </c>
      <c r="E125" s="139" t="s">
        <v>375</v>
      </c>
      <c r="F125" s="248" t="s">
        <v>376</v>
      </c>
      <c r="G125" s="249"/>
      <c r="H125" s="249"/>
      <c r="I125" s="249"/>
      <c r="J125" s="140" t="s">
        <v>150</v>
      </c>
      <c r="K125" s="141">
        <v>28.763999999999999</v>
      </c>
      <c r="L125" s="250">
        <v>0</v>
      </c>
      <c r="M125" s="249"/>
      <c r="N125" s="250">
        <f>ROUND(L125*K125,3)</f>
        <v>0</v>
      </c>
      <c r="O125" s="249"/>
      <c r="P125" s="249"/>
      <c r="Q125" s="249"/>
      <c r="R125" s="142"/>
      <c r="T125" s="143" t="s">
        <v>3</v>
      </c>
      <c r="U125" s="40" t="s">
        <v>39</v>
      </c>
      <c r="V125" s="144">
        <v>0.41699999999999998</v>
      </c>
      <c r="W125" s="144">
        <f>V125*K125</f>
        <v>11.994587999999998</v>
      </c>
      <c r="X125" s="144">
        <v>6.5100000000000002E-3</v>
      </c>
      <c r="Y125" s="144">
        <f>X125*K125</f>
        <v>0.18725364</v>
      </c>
      <c r="Z125" s="144">
        <v>0</v>
      </c>
      <c r="AA125" s="145">
        <f>Z125*K125</f>
        <v>0</v>
      </c>
      <c r="AR125" s="17" t="s">
        <v>124</v>
      </c>
      <c r="AT125" s="17" t="s">
        <v>126</v>
      </c>
      <c r="AU125" s="17" t="s">
        <v>83</v>
      </c>
      <c r="AY125" s="17" t="s">
        <v>125</v>
      </c>
      <c r="BE125" s="146">
        <f>IF(U125="základná",N125,0)</f>
        <v>0</v>
      </c>
      <c r="BF125" s="146">
        <f>IF(U125="znížená",N125,0)</f>
        <v>0</v>
      </c>
      <c r="BG125" s="146">
        <f>IF(U125="zákl. prenesená",N125,0)</f>
        <v>0</v>
      </c>
      <c r="BH125" s="146">
        <f>IF(U125="zníž. prenesená",N125,0)</f>
        <v>0</v>
      </c>
      <c r="BI125" s="146">
        <f>IF(U125="nulová",N125,0)</f>
        <v>0</v>
      </c>
      <c r="BJ125" s="17" t="s">
        <v>83</v>
      </c>
      <c r="BK125" s="147">
        <f>ROUND(L125*K125,3)</f>
        <v>0</v>
      </c>
      <c r="BL125" s="17" t="s">
        <v>124</v>
      </c>
      <c r="BM125" s="17" t="s">
        <v>377</v>
      </c>
    </row>
    <row r="126" spans="2:65" s="11" customFormat="1" ht="31.5" customHeight="1" x14ac:dyDescent="0.3">
      <c r="B126" s="148"/>
      <c r="C126" s="149"/>
      <c r="D126" s="149"/>
      <c r="E126" s="150" t="s">
        <v>3</v>
      </c>
      <c r="F126" s="257" t="s">
        <v>378</v>
      </c>
      <c r="G126" s="254"/>
      <c r="H126" s="254"/>
      <c r="I126" s="254"/>
      <c r="J126" s="149"/>
      <c r="K126" s="151">
        <v>28.763999999999999</v>
      </c>
      <c r="L126" s="149"/>
      <c r="M126" s="149"/>
      <c r="N126" s="149"/>
      <c r="O126" s="149"/>
      <c r="P126" s="149"/>
      <c r="Q126" s="149"/>
      <c r="R126" s="152"/>
      <c r="T126" s="153"/>
      <c r="U126" s="149"/>
      <c r="V126" s="149"/>
      <c r="W126" s="149"/>
      <c r="X126" s="149"/>
      <c r="Y126" s="149"/>
      <c r="Z126" s="149"/>
      <c r="AA126" s="154"/>
      <c r="AT126" s="155" t="s">
        <v>131</v>
      </c>
      <c r="AU126" s="155" t="s">
        <v>83</v>
      </c>
      <c r="AV126" s="11" t="s">
        <v>83</v>
      </c>
      <c r="AW126" s="11" t="s">
        <v>29</v>
      </c>
      <c r="AX126" s="11" t="s">
        <v>72</v>
      </c>
      <c r="AY126" s="155" t="s">
        <v>125</v>
      </c>
    </row>
    <row r="127" spans="2:65" s="12" customFormat="1" ht="22.5" customHeight="1" x14ac:dyDescent="0.3">
      <c r="B127" s="156"/>
      <c r="C127" s="157"/>
      <c r="D127" s="157"/>
      <c r="E127" s="158" t="s">
        <v>3</v>
      </c>
      <c r="F127" s="255" t="s">
        <v>132</v>
      </c>
      <c r="G127" s="256"/>
      <c r="H127" s="256"/>
      <c r="I127" s="256"/>
      <c r="J127" s="157"/>
      <c r="K127" s="159">
        <v>28.763999999999999</v>
      </c>
      <c r="L127" s="157"/>
      <c r="M127" s="157"/>
      <c r="N127" s="157"/>
      <c r="O127" s="157"/>
      <c r="P127" s="157"/>
      <c r="Q127" s="157"/>
      <c r="R127" s="160"/>
      <c r="T127" s="161"/>
      <c r="U127" s="157"/>
      <c r="V127" s="157"/>
      <c r="W127" s="157"/>
      <c r="X127" s="157"/>
      <c r="Y127" s="157"/>
      <c r="Z127" s="157"/>
      <c r="AA127" s="162"/>
      <c r="AT127" s="163" t="s">
        <v>131</v>
      </c>
      <c r="AU127" s="163" t="s">
        <v>83</v>
      </c>
      <c r="AV127" s="12" t="s">
        <v>124</v>
      </c>
      <c r="AW127" s="12" t="s">
        <v>29</v>
      </c>
      <c r="AX127" s="12" t="s">
        <v>77</v>
      </c>
      <c r="AY127" s="163" t="s">
        <v>125</v>
      </c>
    </row>
    <row r="128" spans="2:65" s="1" customFormat="1" ht="31.5" customHeight="1" x14ac:dyDescent="0.3">
      <c r="B128" s="137"/>
      <c r="C128" s="138" t="s">
        <v>124</v>
      </c>
      <c r="D128" s="138" t="s">
        <v>126</v>
      </c>
      <c r="E128" s="139" t="s">
        <v>379</v>
      </c>
      <c r="F128" s="248" t="s">
        <v>380</v>
      </c>
      <c r="G128" s="249"/>
      <c r="H128" s="249"/>
      <c r="I128" s="249"/>
      <c r="J128" s="140" t="s">
        <v>150</v>
      </c>
      <c r="K128" s="141">
        <v>674.12800000000004</v>
      </c>
      <c r="L128" s="250">
        <v>0</v>
      </c>
      <c r="M128" s="249"/>
      <c r="N128" s="250">
        <f>ROUND(L128*K128,3)</f>
        <v>0</v>
      </c>
      <c r="O128" s="249"/>
      <c r="P128" s="249"/>
      <c r="Q128" s="249"/>
      <c r="R128" s="142"/>
      <c r="T128" s="143" t="s">
        <v>3</v>
      </c>
      <c r="U128" s="40" t="s">
        <v>39</v>
      </c>
      <c r="V128" s="144">
        <v>9.1999999999999998E-2</v>
      </c>
      <c r="W128" s="144">
        <f>V128*K128</f>
        <v>62.019776</v>
      </c>
      <c r="X128" s="144">
        <v>4.2000000000000002E-4</v>
      </c>
      <c r="Y128" s="144">
        <f>X128*K128</f>
        <v>0.28313376000000001</v>
      </c>
      <c r="Z128" s="144">
        <v>0</v>
      </c>
      <c r="AA128" s="145">
        <f>Z128*K128</f>
        <v>0</v>
      </c>
      <c r="AR128" s="17" t="s">
        <v>124</v>
      </c>
      <c r="AT128" s="17" t="s">
        <v>126</v>
      </c>
      <c r="AU128" s="17" t="s">
        <v>83</v>
      </c>
      <c r="AY128" s="17" t="s">
        <v>125</v>
      </c>
      <c r="BE128" s="146">
        <f>IF(U128="základná",N128,0)</f>
        <v>0</v>
      </c>
      <c r="BF128" s="146">
        <f>IF(U128="znížená",N128,0)</f>
        <v>0</v>
      </c>
      <c r="BG128" s="146">
        <f>IF(U128="zákl. prenesená",N128,0)</f>
        <v>0</v>
      </c>
      <c r="BH128" s="146">
        <f>IF(U128="zníž. prenesená",N128,0)</f>
        <v>0</v>
      </c>
      <c r="BI128" s="146">
        <f>IF(U128="nulová",N128,0)</f>
        <v>0</v>
      </c>
      <c r="BJ128" s="17" t="s">
        <v>83</v>
      </c>
      <c r="BK128" s="147">
        <f>ROUND(L128*K128,3)</f>
        <v>0</v>
      </c>
      <c r="BL128" s="17" t="s">
        <v>124</v>
      </c>
      <c r="BM128" s="17" t="s">
        <v>381</v>
      </c>
    </row>
    <row r="129" spans="2:65" s="11" customFormat="1" ht="22.5" customHeight="1" x14ac:dyDescent="0.3">
      <c r="B129" s="148"/>
      <c r="C129" s="149"/>
      <c r="D129" s="149"/>
      <c r="E129" s="150" t="s">
        <v>3</v>
      </c>
      <c r="F129" s="257" t="s">
        <v>382</v>
      </c>
      <c r="G129" s="254"/>
      <c r="H129" s="254"/>
      <c r="I129" s="254"/>
      <c r="J129" s="149"/>
      <c r="K129" s="151">
        <v>674.12800000000004</v>
      </c>
      <c r="L129" s="149"/>
      <c r="M129" s="149"/>
      <c r="N129" s="149"/>
      <c r="O129" s="149"/>
      <c r="P129" s="149"/>
      <c r="Q129" s="149"/>
      <c r="R129" s="152"/>
      <c r="T129" s="153"/>
      <c r="U129" s="149"/>
      <c r="V129" s="149"/>
      <c r="W129" s="149"/>
      <c r="X129" s="149"/>
      <c r="Y129" s="149"/>
      <c r="Z129" s="149"/>
      <c r="AA129" s="154"/>
      <c r="AT129" s="155" t="s">
        <v>131</v>
      </c>
      <c r="AU129" s="155" t="s">
        <v>83</v>
      </c>
      <c r="AV129" s="11" t="s">
        <v>83</v>
      </c>
      <c r="AW129" s="11" t="s">
        <v>29</v>
      </c>
      <c r="AX129" s="11" t="s">
        <v>72</v>
      </c>
      <c r="AY129" s="155" t="s">
        <v>125</v>
      </c>
    </row>
    <row r="130" spans="2:65" s="12" customFormat="1" ht="22.5" customHeight="1" x14ac:dyDescent="0.3">
      <c r="B130" s="156"/>
      <c r="C130" s="157"/>
      <c r="D130" s="157"/>
      <c r="E130" s="158" t="s">
        <v>3</v>
      </c>
      <c r="F130" s="255" t="s">
        <v>132</v>
      </c>
      <c r="G130" s="256"/>
      <c r="H130" s="256"/>
      <c r="I130" s="256"/>
      <c r="J130" s="157"/>
      <c r="K130" s="159">
        <v>674.12800000000004</v>
      </c>
      <c r="L130" s="157"/>
      <c r="M130" s="157"/>
      <c r="N130" s="157"/>
      <c r="O130" s="157"/>
      <c r="P130" s="157"/>
      <c r="Q130" s="157"/>
      <c r="R130" s="160"/>
      <c r="T130" s="161"/>
      <c r="U130" s="157"/>
      <c r="V130" s="157"/>
      <c r="W130" s="157"/>
      <c r="X130" s="157"/>
      <c r="Y130" s="157"/>
      <c r="Z130" s="157"/>
      <c r="AA130" s="162"/>
      <c r="AT130" s="163" t="s">
        <v>131</v>
      </c>
      <c r="AU130" s="163" t="s">
        <v>83</v>
      </c>
      <c r="AV130" s="12" t="s">
        <v>124</v>
      </c>
      <c r="AW130" s="12" t="s">
        <v>29</v>
      </c>
      <c r="AX130" s="12" t="s">
        <v>77</v>
      </c>
      <c r="AY130" s="163" t="s">
        <v>125</v>
      </c>
    </row>
    <row r="131" spans="2:65" s="1" customFormat="1" ht="22.5" customHeight="1" x14ac:dyDescent="0.3">
      <c r="B131" s="137"/>
      <c r="C131" s="138" t="s">
        <v>133</v>
      </c>
      <c r="D131" s="138" t="s">
        <v>126</v>
      </c>
      <c r="E131" s="139" t="s">
        <v>383</v>
      </c>
      <c r="F131" s="248" t="s">
        <v>384</v>
      </c>
      <c r="G131" s="249"/>
      <c r="H131" s="249"/>
      <c r="I131" s="249"/>
      <c r="J131" s="140" t="s">
        <v>150</v>
      </c>
      <c r="K131" s="141">
        <v>674.12800000000004</v>
      </c>
      <c r="L131" s="250">
        <v>0</v>
      </c>
      <c r="M131" s="249"/>
      <c r="N131" s="250">
        <f>ROUND(L131*K131,3)</f>
        <v>0</v>
      </c>
      <c r="O131" s="249"/>
      <c r="P131" s="249"/>
      <c r="Q131" s="249"/>
      <c r="R131" s="142"/>
      <c r="T131" s="143" t="s">
        <v>3</v>
      </c>
      <c r="U131" s="40" t="s">
        <v>39</v>
      </c>
      <c r="V131" s="144">
        <v>9.5000000000000001E-2</v>
      </c>
      <c r="W131" s="144">
        <f>V131*K131</f>
        <v>64.04216000000001</v>
      </c>
      <c r="X131" s="144">
        <v>9.0000000000000006E-5</v>
      </c>
      <c r="Y131" s="144">
        <f>X131*K131</f>
        <v>6.0671520000000007E-2</v>
      </c>
      <c r="Z131" s="144">
        <v>0</v>
      </c>
      <c r="AA131" s="145">
        <f>Z131*K131</f>
        <v>0</v>
      </c>
      <c r="AR131" s="17" t="s">
        <v>124</v>
      </c>
      <c r="AT131" s="17" t="s">
        <v>126</v>
      </c>
      <c r="AU131" s="17" t="s">
        <v>83</v>
      </c>
      <c r="AY131" s="17" t="s">
        <v>125</v>
      </c>
      <c r="BE131" s="146">
        <f>IF(U131="základná",N131,0)</f>
        <v>0</v>
      </c>
      <c r="BF131" s="146">
        <f>IF(U131="znížená",N131,0)</f>
        <v>0</v>
      </c>
      <c r="BG131" s="146">
        <f>IF(U131="zákl. prenesená",N131,0)</f>
        <v>0</v>
      </c>
      <c r="BH131" s="146">
        <f>IF(U131="zníž. prenesená",N131,0)</f>
        <v>0</v>
      </c>
      <c r="BI131" s="146">
        <f>IF(U131="nulová",N131,0)</f>
        <v>0</v>
      </c>
      <c r="BJ131" s="17" t="s">
        <v>83</v>
      </c>
      <c r="BK131" s="147">
        <f>ROUND(L131*K131,3)</f>
        <v>0</v>
      </c>
      <c r="BL131" s="17" t="s">
        <v>124</v>
      </c>
      <c r="BM131" s="17" t="s">
        <v>385</v>
      </c>
    </row>
    <row r="132" spans="2:65" s="11" customFormat="1" ht="22.5" customHeight="1" x14ac:dyDescent="0.3">
      <c r="B132" s="148"/>
      <c r="C132" s="149"/>
      <c r="D132" s="149"/>
      <c r="E132" s="150" t="s">
        <v>3</v>
      </c>
      <c r="F132" s="257" t="s">
        <v>386</v>
      </c>
      <c r="G132" s="254"/>
      <c r="H132" s="254"/>
      <c r="I132" s="254"/>
      <c r="J132" s="149"/>
      <c r="K132" s="151">
        <v>674.12800000000004</v>
      </c>
      <c r="L132" s="149"/>
      <c r="M132" s="149"/>
      <c r="N132" s="149"/>
      <c r="O132" s="149"/>
      <c r="P132" s="149"/>
      <c r="Q132" s="149"/>
      <c r="R132" s="152"/>
      <c r="T132" s="153"/>
      <c r="U132" s="149"/>
      <c r="V132" s="149"/>
      <c r="W132" s="149"/>
      <c r="X132" s="149"/>
      <c r="Y132" s="149"/>
      <c r="Z132" s="149"/>
      <c r="AA132" s="154"/>
      <c r="AT132" s="155" t="s">
        <v>131</v>
      </c>
      <c r="AU132" s="155" t="s">
        <v>83</v>
      </c>
      <c r="AV132" s="11" t="s">
        <v>83</v>
      </c>
      <c r="AW132" s="11" t="s">
        <v>29</v>
      </c>
      <c r="AX132" s="11" t="s">
        <v>72</v>
      </c>
      <c r="AY132" s="155" t="s">
        <v>125</v>
      </c>
    </row>
    <row r="133" spans="2:65" s="12" customFormat="1" ht="22.5" customHeight="1" x14ac:dyDescent="0.3">
      <c r="B133" s="156"/>
      <c r="C133" s="157"/>
      <c r="D133" s="157"/>
      <c r="E133" s="158" t="s">
        <v>3</v>
      </c>
      <c r="F133" s="255" t="s">
        <v>132</v>
      </c>
      <c r="G133" s="256"/>
      <c r="H133" s="256"/>
      <c r="I133" s="256"/>
      <c r="J133" s="157"/>
      <c r="K133" s="159">
        <v>674.12800000000004</v>
      </c>
      <c r="L133" s="157"/>
      <c r="M133" s="157"/>
      <c r="N133" s="157"/>
      <c r="O133" s="157"/>
      <c r="P133" s="157"/>
      <c r="Q133" s="157"/>
      <c r="R133" s="160"/>
      <c r="T133" s="161"/>
      <c r="U133" s="157"/>
      <c r="V133" s="157"/>
      <c r="W133" s="157"/>
      <c r="X133" s="157"/>
      <c r="Y133" s="157"/>
      <c r="Z133" s="157"/>
      <c r="AA133" s="162"/>
      <c r="AT133" s="163" t="s">
        <v>131</v>
      </c>
      <c r="AU133" s="163" t="s">
        <v>83</v>
      </c>
      <c r="AV133" s="12" t="s">
        <v>124</v>
      </c>
      <c r="AW133" s="12" t="s">
        <v>29</v>
      </c>
      <c r="AX133" s="12" t="s">
        <v>77</v>
      </c>
      <c r="AY133" s="163" t="s">
        <v>125</v>
      </c>
    </row>
    <row r="134" spans="2:65" s="1" customFormat="1" ht="44.25" customHeight="1" x14ac:dyDescent="0.3">
      <c r="B134" s="137"/>
      <c r="C134" s="138" t="s">
        <v>188</v>
      </c>
      <c r="D134" s="138" t="s">
        <v>126</v>
      </c>
      <c r="E134" s="139" t="s">
        <v>387</v>
      </c>
      <c r="F134" s="248" t="s">
        <v>388</v>
      </c>
      <c r="G134" s="249"/>
      <c r="H134" s="249"/>
      <c r="I134" s="249"/>
      <c r="J134" s="140" t="s">
        <v>150</v>
      </c>
      <c r="K134" s="141">
        <v>531.524</v>
      </c>
      <c r="L134" s="250">
        <v>0</v>
      </c>
      <c r="M134" s="249"/>
      <c r="N134" s="250">
        <f>ROUND(L134*K134,3)</f>
        <v>0</v>
      </c>
      <c r="O134" s="249"/>
      <c r="P134" s="249"/>
      <c r="Q134" s="249"/>
      <c r="R134" s="142"/>
      <c r="T134" s="143" t="s">
        <v>3</v>
      </c>
      <c r="U134" s="40" t="s">
        <v>39</v>
      </c>
      <c r="V134" s="144">
        <v>0.91800000000000004</v>
      </c>
      <c r="W134" s="144">
        <f>V134*K134</f>
        <v>487.939032</v>
      </c>
      <c r="X134" s="144">
        <v>2.76E-2</v>
      </c>
      <c r="Y134" s="144">
        <f>X134*K134</f>
        <v>14.670062399999999</v>
      </c>
      <c r="Z134" s="144">
        <v>0</v>
      </c>
      <c r="AA134" s="145">
        <f>Z134*K134</f>
        <v>0</v>
      </c>
      <c r="AR134" s="17" t="s">
        <v>124</v>
      </c>
      <c r="AT134" s="17" t="s">
        <v>126</v>
      </c>
      <c r="AU134" s="17" t="s">
        <v>83</v>
      </c>
      <c r="AY134" s="17" t="s">
        <v>125</v>
      </c>
      <c r="BE134" s="146">
        <f>IF(U134="základná",N134,0)</f>
        <v>0</v>
      </c>
      <c r="BF134" s="146">
        <f>IF(U134="znížená",N134,0)</f>
        <v>0</v>
      </c>
      <c r="BG134" s="146">
        <f>IF(U134="zákl. prenesená",N134,0)</f>
        <v>0</v>
      </c>
      <c r="BH134" s="146">
        <f>IF(U134="zníž. prenesená",N134,0)</f>
        <v>0</v>
      </c>
      <c r="BI134" s="146">
        <f>IF(U134="nulová",N134,0)</f>
        <v>0</v>
      </c>
      <c r="BJ134" s="17" t="s">
        <v>83</v>
      </c>
      <c r="BK134" s="147">
        <f>ROUND(L134*K134,3)</f>
        <v>0</v>
      </c>
      <c r="BL134" s="17" t="s">
        <v>124</v>
      </c>
      <c r="BM134" s="17" t="s">
        <v>389</v>
      </c>
    </row>
    <row r="135" spans="2:65" s="13" customFormat="1" ht="22.5" customHeight="1" x14ac:dyDescent="0.3">
      <c r="B135" s="168"/>
      <c r="C135" s="169"/>
      <c r="D135" s="169"/>
      <c r="E135" s="170" t="s">
        <v>3</v>
      </c>
      <c r="F135" s="251" t="s">
        <v>372</v>
      </c>
      <c r="G135" s="252"/>
      <c r="H135" s="252"/>
      <c r="I135" s="252"/>
      <c r="J135" s="169"/>
      <c r="K135" s="171" t="s">
        <v>3</v>
      </c>
      <c r="L135" s="169"/>
      <c r="M135" s="169"/>
      <c r="N135" s="169"/>
      <c r="O135" s="169"/>
      <c r="P135" s="169"/>
      <c r="Q135" s="169"/>
      <c r="R135" s="172"/>
      <c r="T135" s="173"/>
      <c r="U135" s="169"/>
      <c r="V135" s="169"/>
      <c r="W135" s="169"/>
      <c r="X135" s="169"/>
      <c r="Y135" s="169"/>
      <c r="Z135" s="169"/>
      <c r="AA135" s="174"/>
      <c r="AT135" s="175" t="s">
        <v>131</v>
      </c>
      <c r="AU135" s="175" t="s">
        <v>83</v>
      </c>
      <c r="AV135" s="13" t="s">
        <v>77</v>
      </c>
      <c r="AW135" s="13" t="s">
        <v>29</v>
      </c>
      <c r="AX135" s="13" t="s">
        <v>72</v>
      </c>
      <c r="AY135" s="175" t="s">
        <v>125</v>
      </c>
    </row>
    <row r="136" spans="2:65" s="11" customFormat="1" ht="22.5" customHeight="1" x14ac:dyDescent="0.3">
      <c r="B136" s="148"/>
      <c r="C136" s="149"/>
      <c r="D136" s="149"/>
      <c r="E136" s="150" t="s">
        <v>3</v>
      </c>
      <c r="F136" s="253" t="s">
        <v>373</v>
      </c>
      <c r="G136" s="254"/>
      <c r="H136" s="254"/>
      <c r="I136" s="254"/>
      <c r="J136" s="149"/>
      <c r="K136" s="151">
        <v>531.524</v>
      </c>
      <c r="L136" s="149"/>
      <c r="M136" s="149"/>
      <c r="N136" s="149"/>
      <c r="O136" s="149"/>
      <c r="P136" s="149"/>
      <c r="Q136" s="149"/>
      <c r="R136" s="152"/>
      <c r="T136" s="153"/>
      <c r="U136" s="149"/>
      <c r="V136" s="149"/>
      <c r="W136" s="149"/>
      <c r="X136" s="149"/>
      <c r="Y136" s="149"/>
      <c r="Z136" s="149"/>
      <c r="AA136" s="154"/>
      <c r="AT136" s="155" t="s">
        <v>131</v>
      </c>
      <c r="AU136" s="155" t="s">
        <v>83</v>
      </c>
      <c r="AV136" s="11" t="s">
        <v>83</v>
      </c>
      <c r="AW136" s="11" t="s">
        <v>29</v>
      </c>
      <c r="AX136" s="11" t="s">
        <v>72</v>
      </c>
      <c r="AY136" s="155" t="s">
        <v>125</v>
      </c>
    </row>
    <row r="137" spans="2:65" s="12" customFormat="1" ht="22.5" customHeight="1" x14ac:dyDescent="0.3">
      <c r="B137" s="156"/>
      <c r="C137" s="157"/>
      <c r="D137" s="157"/>
      <c r="E137" s="158" t="s">
        <v>3</v>
      </c>
      <c r="F137" s="255" t="s">
        <v>132</v>
      </c>
      <c r="G137" s="256"/>
      <c r="H137" s="256"/>
      <c r="I137" s="256"/>
      <c r="J137" s="157"/>
      <c r="K137" s="159">
        <v>531.524</v>
      </c>
      <c r="L137" s="157"/>
      <c r="M137" s="157"/>
      <c r="N137" s="157"/>
      <c r="O137" s="157"/>
      <c r="P137" s="157"/>
      <c r="Q137" s="157"/>
      <c r="R137" s="160"/>
      <c r="T137" s="161"/>
      <c r="U137" s="157"/>
      <c r="V137" s="157"/>
      <c r="W137" s="157"/>
      <c r="X137" s="157"/>
      <c r="Y137" s="157"/>
      <c r="Z137" s="157"/>
      <c r="AA137" s="162"/>
      <c r="AT137" s="163" t="s">
        <v>131</v>
      </c>
      <c r="AU137" s="163" t="s">
        <v>83</v>
      </c>
      <c r="AV137" s="12" t="s">
        <v>124</v>
      </c>
      <c r="AW137" s="12" t="s">
        <v>29</v>
      </c>
      <c r="AX137" s="12" t="s">
        <v>77</v>
      </c>
      <c r="AY137" s="163" t="s">
        <v>125</v>
      </c>
    </row>
    <row r="138" spans="2:65" s="1" customFormat="1" ht="31.5" customHeight="1" x14ac:dyDescent="0.3">
      <c r="B138" s="137"/>
      <c r="C138" s="138" t="s">
        <v>197</v>
      </c>
      <c r="D138" s="138" t="s">
        <v>126</v>
      </c>
      <c r="E138" s="139" t="s">
        <v>390</v>
      </c>
      <c r="F138" s="248" t="s">
        <v>391</v>
      </c>
      <c r="G138" s="249"/>
      <c r="H138" s="249"/>
      <c r="I138" s="249"/>
      <c r="J138" s="140" t="s">
        <v>150</v>
      </c>
      <c r="K138" s="141">
        <v>113.84</v>
      </c>
      <c r="L138" s="250">
        <v>0</v>
      </c>
      <c r="M138" s="249"/>
      <c r="N138" s="250">
        <f>ROUND(L138*K138,3)</f>
        <v>0</v>
      </c>
      <c r="O138" s="249"/>
      <c r="P138" s="249"/>
      <c r="Q138" s="249"/>
      <c r="R138" s="142"/>
      <c r="T138" s="143" t="s">
        <v>3</v>
      </c>
      <c r="U138" s="40" t="s">
        <v>39</v>
      </c>
      <c r="V138" s="144">
        <v>1.329</v>
      </c>
      <c r="W138" s="144">
        <f>V138*K138</f>
        <v>151.29336000000001</v>
      </c>
      <c r="X138" s="144">
        <v>1.864E-2</v>
      </c>
      <c r="Y138" s="144">
        <f>X138*K138</f>
        <v>2.1219776000000001</v>
      </c>
      <c r="Z138" s="144">
        <v>0</v>
      </c>
      <c r="AA138" s="145">
        <f>Z138*K138</f>
        <v>0</v>
      </c>
      <c r="AR138" s="17" t="s">
        <v>124</v>
      </c>
      <c r="AT138" s="17" t="s">
        <v>126</v>
      </c>
      <c r="AU138" s="17" t="s">
        <v>83</v>
      </c>
      <c r="AY138" s="17" t="s">
        <v>125</v>
      </c>
      <c r="BE138" s="146">
        <f>IF(U138="základná",N138,0)</f>
        <v>0</v>
      </c>
      <c r="BF138" s="146">
        <f>IF(U138="znížená",N138,0)</f>
        <v>0</v>
      </c>
      <c r="BG138" s="146">
        <f>IF(U138="zákl. prenesená",N138,0)</f>
        <v>0</v>
      </c>
      <c r="BH138" s="146">
        <f>IF(U138="zníž. prenesená",N138,0)</f>
        <v>0</v>
      </c>
      <c r="BI138" s="146">
        <f>IF(U138="nulová",N138,0)</f>
        <v>0</v>
      </c>
      <c r="BJ138" s="17" t="s">
        <v>83</v>
      </c>
      <c r="BK138" s="147">
        <f>ROUND(L138*K138,3)</f>
        <v>0</v>
      </c>
      <c r="BL138" s="17" t="s">
        <v>124</v>
      </c>
      <c r="BM138" s="17" t="s">
        <v>392</v>
      </c>
    </row>
    <row r="139" spans="2:65" s="13" customFormat="1" ht="22.5" customHeight="1" x14ac:dyDescent="0.3">
      <c r="B139" s="168"/>
      <c r="C139" s="169"/>
      <c r="D139" s="169"/>
      <c r="E139" s="170" t="s">
        <v>3</v>
      </c>
      <c r="F139" s="251" t="s">
        <v>152</v>
      </c>
      <c r="G139" s="252"/>
      <c r="H139" s="252"/>
      <c r="I139" s="252"/>
      <c r="J139" s="169"/>
      <c r="K139" s="171" t="s">
        <v>3</v>
      </c>
      <c r="L139" s="169"/>
      <c r="M139" s="169"/>
      <c r="N139" s="169"/>
      <c r="O139" s="169"/>
      <c r="P139" s="169"/>
      <c r="Q139" s="169"/>
      <c r="R139" s="172"/>
      <c r="T139" s="173"/>
      <c r="U139" s="169"/>
      <c r="V139" s="169"/>
      <c r="W139" s="169"/>
      <c r="X139" s="169"/>
      <c r="Y139" s="169"/>
      <c r="Z139" s="169"/>
      <c r="AA139" s="174"/>
      <c r="AT139" s="175" t="s">
        <v>131</v>
      </c>
      <c r="AU139" s="175" t="s">
        <v>83</v>
      </c>
      <c r="AV139" s="13" t="s">
        <v>77</v>
      </c>
      <c r="AW139" s="13" t="s">
        <v>29</v>
      </c>
      <c r="AX139" s="13" t="s">
        <v>72</v>
      </c>
      <c r="AY139" s="175" t="s">
        <v>125</v>
      </c>
    </row>
    <row r="140" spans="2:65" s="11" customFormat="1" ht="22.5" customHeight="1" x14ac:dyDescent="0.3">
      <c r="B140" s="148"/>
      <c r="C140" s="149"/>
      <c r="D140" s="149"/>
      <c r="E140" s="150" t="s">
        <v>3</v>
      </c>
      <c r="F140" s="253" t="s">
        <v>374</v>
      </c>
      <c r="G140" s="254"/>
      <c r="H140" s="254"/>
      <c r="I140" s="254"/>
      <c r="J140" s="149"/>
      <c r="K140" s="151">
        <v>113.84</v>
      </c>
      <c r="L140" s="149"/>
      <c r="M140" s="149"/>
      <c r="N140" s="149"/>
      <c r="O140" s="149"/>
      <c r="P140" s="149"/>
      <c r="Q140" s="149"/>
      <c r="R140" s="152"/>
      <c r="T140" s="153"/>
      <c r="U140" s="149"/>
      <c r="V140" s="149"/>
      <c r="W140" s="149"/>
      <c r="X140" s="149"/>
      <c r="Y140" s="149"/>
      <c r="Z140" s="149"/>
      <c r="AA140" s="154"/>
      <c r="AT140" s="155" t="s">
        <v>131</v>
      </c>
      <c r="AU140" s="155" t="s">
        <v>83</v>
      </c>
      <c r="AV140" s="11" t="s">
        <v>83</v>
      </c>
      <c r="AW140" s="11" t="s">
        <v>29</v>
      </c>
      <c r="AX140" s="11" t="s">
        <v>72</v>
      </c>
      <c r="AY140" s="155" t="s">
        <v>125</v>
      </c>
    </row>
    <row r="141" spans="2:65" s="12" customFormat="1" ht="22.5" customHeight="1" x14ac:dyDescent="0.3">
      <c r="B141" s="156"/>
      <c r="C141" s="157"/>
      <c r="D141" s="157"/>
      <c r="E141" s="158" t="s">
        <v>3</v>
      </c>
      <c r="F141" s="255" t="s">
        <v>132</v>
      </c>
      <c r="G141" s="256"/>
      <c r="H141" s="256"/>
      <c r="I141" s="256"/>
      <c r="J141" s="157"/>
      <c r="K141" s="159">
        <v>113.84</v>
      </c>
      <c r="L141" s="157"/>
      <c r="M141" s="157"/>
      <c r="N141" s="157"/>
      <c r="O141" s="157"/>
      <c r="P141" s="157"/>
      <c r="Q141" s="157"/>
      <c r="R141" s="160"/>
      <c r="T141" s="161"/>
      <c r="U141" s="157"/>
      <c r="V141" s="157"/>
      <c r="W141" s="157"/>
      <c r="X141" s="157"/>
      <c r="Y141" s="157"/>
      <c r="Z141" s="157"/>
      <c r="AA141" s="162"/>
      <c r="AT141" s="163" t="s">
        <v>131</v>
      </c>
      <c r="AU141" s="163" t="s">
        <v>83</v>
      </c>
      <c r="AV141" s="12" t="s">
        <v>124</v>
      </c>
      <c r="AW141" s="12" t="s">
        <v>29</v>
      </c>
      <c r="AX141" s="12" t="s">
        <v>77</v>
      </c>
      <c r="AY141" s="163" t="s">
        <v>125</v>
      </c>
    </row>
    <row r="142" spans="2:65" s="1" customFormat="1" ht="44.25" customHeight="1" x14ac:dyDescent="0.3">
      <c r="B142" s="137"/>
      <c r="C142" s="138" t="s">
        <v>202</v>
      </c>
      <c r="D142" s="138" t="s">
        <v>126</v>
      </c>
      <c r="E142" s="139" t="s">
        <v>393</v>
      </c>
      <c r="F142" s="248" t="s">
        <v>394</v>
      </c>
      <c r="G142" s="249"/>
      <c r="H142" s="249"/>
      <c r="I142" s="249"/>
      <c r="J142" s="140" t="s">
        <v>150</v>
      </c>
      <c r="K142" s="141">
        <v>28.763999999999999</v>
      </c>
      <c r="L142" s="250">
        <v>0</v>
      </c>
      <c r="M142" s="249"/>
      <c r="N142" s="250">
        <f>ROUND(L142*K142,3)</f>
        <v>0</v>
      </c>
      <c r="O142" s="249"/>
      <c r="P142" s="249"/>
      <c r="Q142" s="249"/>
      <c r="R142" s="142"/>
      <c r="T142" s="143" t="s">
        <v>3</v>
      </c>
      <c r="U142" s="40" t="s">
        <v>39</v>
      </c>
      <c r="V142" s="144">
        <v>0.79300000000000004</v>
      </c>
      <c r="W142" s="144">
        <f>V142*K142</f>
        <v>22.809851999999999</v>
      </c>
      <c r="X142" s="144">
        <v>1.174E-2</v>
      </c>
      <c r="Y142" s="144">
        <f>X142*K142</f>
        <v>0.33768935999999999</v>
      </c>
      <c r="Z142" s="144">
        <v>0</v>
      </c>
      <c r="AA142" s="145">
        <f>Z142*K142</f>
        <v>0</v>
      </c>
      <c r="AR142" s="17" t="s">
        <v>124</v>
      </c>
      <c r="AT142" s="17" t="s">
        <v>126</v>
      </c>
      <c r="AU142" s="17" t="s">
        <v>83</v>
      </c>
      <c r="AY142" s="17" t="s">
        <v>125</v>
      </c>
      <c r="BE142" s="146">
        <f>IF(U142="základná",N142,0)</f>
        <v>0</v>
      </c>
      <c r="BF142" s="146">
        <f>IF(U142="znížená",N142,0)</f>
        <v>0</v>
      </c>
      <c r="BG142" s="146">
        <f>IF(U142="zákl. prenesená",N142,0)</f>
        <v>0</v>
      </c>
      <c r="BH142" s="146">
        <f>IF(U142="zníž. prenesená",N142,0)</f>
        <v>0</v>
      </c>
      <c r="BI142" s="146">
        <f>IF(U142="nulová",N142,0)</f>
        <v>0</v>
      </c>
      <c r="BJ142" s="17" t="s">
        <v>83</v>
      </c>
      <c r="BK142" s="147">
        <f>ROUND(L142*K142,3)</f>
        <v>0</v>
      </c>
      <c r="BL142" s="17" t="s">
        <v>124</v>
      </c>
      <c r="BM142" s="17" t="s">
        <v>395</v>
      </c>
    </row>
    <row r="143" spans="2:65" s="13" customFormat="1" ht="22.5" customHeight="1" x14ac:dyDescent="0.3">
      <c r="B143" s="168"/>
      <c r="C143" s="169"/>
      <c r="D143" s="169"/>
      <c r="E143" s="170" t="s">
        <v>3</v>
      </c>
      <c r="F143" s="251" t="s">
        <v>396</v>
      </c>
      <c r="G143" s="252"/>
      <c r="H143" s="252"/>
      <c r="I143" s="252"/>
      <c r="J143" s="169"/>
      <c r="K143" s="171" t="s">
        <v>3</v>
      </c>
      <c r="L143" s="169"/>
      <c r="M143" s="169"/>
      <c r="N143" s="169"/>
      <c r="O143" s="169"/>
      <c r="P143" s="169"/>
      <c r="Q143" s="169"/>
      <c r="R143" s="172"/>
      <c r="T143" s="173"/>
      <c r="U143" s="169"/>
      <c r="V143" s="169"/>
      <c r="W143" s="169"/>
      <c r="X143" s="169"/>
      <c r="Y143" s="169"/>
      <c r="Z143" s="169"/>
      <c r="AA143" s="174"/>
      <c r="AT143" s="175" t="s">
        <v>131</v>
      </c>
      <c r="AU143" s="175" t="s">
        <v>83</v>
      </c>
      <c r="AV143" s="13" t="s">
        <v>77</v>
      </c>
      <c r="AW143" s="13" t="s">
        <v>29</v>
      </c>
      <c r="AX143" s="13" t="s">
        <v>72</v>
      </c>
      <c r="AY143" s="175" t="s">
        <v>125</v>
      </c>
    </row>
    <row r="144" spans="2:65" s="11" customFormat="1" ht="22.5" customHeight="1" x14ac:dyDescent="0.3">
      <c r="B144" s="148"/>
      <c r="C144" s="149"/>
      <c r="D144" s="149"/>
      <c r="E144" s="150" t="s">
        <v>3</v>
      </c>
      <c r="F144" s="253" t="s">
        <v>397</v>
      </c>
      <c r="G144" s="254"/>
      <c r="H144" s="254"/>
      <c r="I144" s="254"/>
      <c r="J144" s="149"/>
      <c r="K144" s="151">
        <v>28.763999999999999</v>
      </c>
      <c r="L144" s="149"/>
      <c r="M144" s="149"/>
      <c r="N144" s="149"/>
      <c r="O144" s="149"/>
      <c r="P144" s="149"/>
      <c r="Q144" s="149"/>
      <c r="R144" s="152"/>
      <c r="T144" s="153"/>
      <c r="U144" s="149"/>
      <c r="V144" s="149"/>
      <c r="W144" s="149"/>
      <c r="X144" s="149"/>
      <c r="Y144" s="149"/>
      <c r="Z144" s="149"/>
      <c r="AA144" s="154"/>
      <c r="AT144" s="155" t="s">
        <v>131</v>
      </c>
      <c r="AU144" s="155" t="s">
        <v>83</v>
      </c>
      <c r="AV144" s="11" t="s">
        <v>83</v>
      </c>
      <c r="AW144" s="11" t="s">
        <v>29</v>
      </c>
      <c r="AX144" s="11" t="s">
        <v>72</v>
      </c>
      <c r="AY144" s="155" t="s">
        <v>125</v>
      </c>
    </row>
    <row r="145" spans="2:51" s="12" customFormat="1" ht="22.5" customHeight="1" x14ac:dyDescent="0.3">
      <c r="B145" s="156"/>
      <c r="C145" s="157"/>
      <c r="D145" s="157"/>
      <c r="E145" s="158" t="s">
        <v>3</v>
      </c>
      <c r="F145" s="255" t="s">
        <v>132</v>
      </c>
      <c r="G145" s="256"/>
      <c r="H145" s="256"/>
      <c r="I145" s="256"/>
      <c r="J145" s="157"/>
      <c r="K145" s="159">
        <v>28.763999999999999</v>
      </c>
      <c r="L145" s="157"/>
      <c r="M145" s="157"/>
      <c r="N145" s="157"/>
      <c r="O145" s="157"/>
      <c r="P145" s="157"/>
      <c r="Q145" s="157"/>
      <c r="R145" s="160"/>
      <c r="T145" s="180"/>
      <c r="U145" s="181"/>
      <c r="V145" s="181"/>
      <c r="W145" s="181"/>
      <c r="X145" s="181"/>
      <c r="Y145" s="181"/>
      <c r="Z145" s="181"/>
      <c r="AA145" s="182"/>
      <c r="AT145" s="163" t="s">
        <v>131</v>
      </c>
      <c r="AU145" s="163" t="s">
        <v>83</v>
      </c>
      <c r="AV145" s="12" t="s">
        <v>124</v>
      </c>
      <c r="AW145" s="12" t="s">
        <v>29</v>
      </c>
      <c r="AX145" s="12" t="s">
        <v>77</v>
      </c>
      <c r="AY145" s="163" t="s">
        <v>125</v>
      </c>
    </row>
    <row r="146" spans="2:51" s="1" customFormat="1" ht="6.95" customHeight="1" x14ac:dyDescent="0.3">
      <c r="B146" s="55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7"/>
    </row>
  </sheetData>
  <mergeCells count="104">
    <mergeCell ref="H1:K1"/>
    <mergeCell ref="S2:AC2"/>
    <mergeCell ref="F142:I142"/>
    <mergeCell ref="L142:M142"/>
    <mergeCell ref="N142:Q142"/>
    <mergeCell ref="F143:I143"/>
    <mergeCell ref="F144:I144"/>
    <mergeCell ref="F145:I145"/>
    <mergeCell ref="N113:Q113"/>
    <mergeCell ref="N114:Q114"/>
    <mergeCell ref="N115:Q115"/>
    <mergeCell ref="F135:I135"/>
    <mergeCell ref="F136:I136"/>
    <mergeCell ref="F137:I137"/>
    <mergeCell ref="F138:I138"/>
    <mergeCell ref="L138:M138"/>
    <mergeCell ref="N138:Q138"/>
    <mergeCell ref="F139:I139"/>
    <mergeCell ref="F140:I140"/>
    <mergeCell ref="F141:I141"/>
    <mergeCell ref="F129:I129"/>
    <mergeCell ref="F130:I130"/>
    <mergeCell ref="F131:I131"/>
    <mergeCell ref="L131:M131"/>
    <mergeCell ref="N131:Q131"/>
    <mergeCell ref="F132:I132"/>
    <mergeCell ref="F133:I133"/>
    <mergeCell ref="F134:I134"/>
    <mergeCell ref="L134:M134"/>
    <mergeCell ref="N134:Q134"/>
    <mergeCell ref="F124:I124"/>
    <mergeCell ref="F125:I125"/>
    <mergeCell ref="L125:M125"/>
    <mergeCell ref="N125:Q125"/>
    <mergeCell ref="F126:I126"/>
    <mergeCell ref="F127:I127"/>
    <mergeCell ref="F128:I128"/>
    <mergeCell ref="L128:M128"/>
    <mergeCell ref="N128:Q128"/>
    <mergeCell ref="F117:I117"/>
    <mergeCell ref="F118:I118"/>
    <mergeCell ref="F119:I119"/>
    <mergeCell ref="L119:M119"/>
    <mergeCell ref="N119:Q119"/>
    <mergeCell ref="F120:I120"/>
    <mergeCell ref="F121:I121"/>
    <mergeCell ref="F122:I122"/>
    <mergeCell ref="F123:I123"/>
    <mergeCell ref="M107:P107"/>
    <mergeCell ref="M109:Q109"/>
    <mergeCell ref="M110:Q110"/>
    <mergeCell ref="F112:I112"/>
    <mergeCell ref="L112:M112"/>
    <mergeCell ref="N112:Q112"/>
    <mergeCell ref="F116:I116"/>
    <mergeCell ref="L116:M116"/>
    <mergeCell ref="N116:Q116"/>
    <mergeCell ref="N89:Q89"/>
    <mergeCell ref="N90:Q90"/>
    <mergeCell ref="N91:Q91"/>
    <mergeCell ref="N93:Q93"/>
    <mergeCell ref="L95:Q95"/>
    <mergeCell ref="C101:Q101"/>
    <mergeCell ref="F103:P103"/>
    <mergeCell ref="F104:P104"/>
    <mergeCell ref="F105:P105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12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6"/>
  <sheetViews>
    <sheetView showGridLines="0" workbookViewId="0">
      <pane ySplit="1" topLeftCell="A2" activePane="bottomLeft" state="frozen"/>
      <selection pane="bottomLeft" activeCell="O10" sqref="O10:P1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9"/>
      <c r="B1" s="187"/>
      <c r="C1" s="187"/>
      <c r="D1" s="188" t="s">
        <v>1</v>
      </c>
      <c r="E1" s="187"/>
      <c r="F1" s="185" t="s">
        <v>632</v>
      </c>
      <c r="G1" s="185"/>
      <c r="H1" s="261" t="s">
        <v>633</v>
      </c>
      <c r="I1" s="261"/>
      <c r="J1" s="261"/>
      <c r="K1" s="261"/>
      <c r="L1" s="185" t="s">
        <v>634</v>
      </c>
      <c r="M1" s="187"/>
      <c r="N1" s="187"/>
      <c r="O1" s="188" t="s">
        <v>98</v>
      </c>
      <c r="P1" s="187"/>
      <c r="Q1" s="187"/>
      <c r="R1" s="187"/>
      <c r="S1" s="185" t="s">
        <v>635</v>
      </c>
      <c r="T1" s="185"/>
      <c r="U1" s="189"/>
      <c r="V1" s="18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3">
      <c r="C2" s="202" t="s">
        <v>5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S2" s="227" t="s">
        <v>6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T2" s="17" t="s">
        <v>90</v>
      </c>
    </row>
    <row r="3" spans="1:66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72</v>
      </c>
    </row>
    <row r="4" spans="1:66" ht="36.950000000000003" customHeight="1" x14ac:dyDescent="0.3">
      <c r="B4" s="21"/>
      <c r="C4" s="204" t="s">
        <v>99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23"/>
      <c r="T4" s="24" t="s">
        <v>10</v>
      </c>
      <c r="AT4" s="17" t="s">
        <v>4</v>
      </c>
    </row>
    <row r="5" spans="1:66" ht="6.95" customHeight="1" x14ac:dyDescent="0.3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66" ht="25.35" customHeight="1" x14ac:dyDescent="0.3">
      <c r="B6" s="21"/>
      <c r="C6" s="22"/>
      <c r="D6" s="28" t="s">
        <v>13</v>
      </c>
      <c r="E6" s="22"/>
      <c r="F6" s="234" t="str">
        <f>'Rekapitulácia stavby'!K6</f>
        <v>Zníženie energetickej náročnosti Administratívnej budovy, výrobnej haly pri administratíve, výrobného priestoru pre výro</v>
      </c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22"/>
      <c r="R6" s="23"/>
    </row>
    <row r="7" spans="1:66" ht="25.35" customHeight="1" x14ac:dyDescent="0.3">
      <c r="B7" s="21"/>
      <c r="C7" s="22"/>
      <c r="D7" s="28" t="s">
        <v>100</v>
      </c>
      <c r="E7" s="22"/>
      <c r="F7" s="234" t="s">
        <v>135</v>
      </c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22"/>
      <c r="R7" s="23"/>
    </row>
    <row r="8" spans="1:66" s="1" customFormat="1" ht="32.85" customHeight="1" x14ac:dyDescent="0.3">
      <c r="B8" s="31"/>
      <c r="C8" s="32"/>
      <c r="D8" s="27" t="s">
        <v>136</v>
      </c>
      <c r="E8" s="32"/>
      <c r="F8" s="206" t="s">
        <v>398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32"/>
      <c r="R8" s="33"/>
    </row>
    <row r="9" spans="1:66" s="1" customFormat="1" ht="14.45" customHeight="1" x14ac:dyDescent="0.3">
      <c r="B9" s="31"/>
      <c r="C9" s="32"/>
      <c r="D9" s="28" t="s">
        <v>15</v>
      </c>
      <c r="E9" s="32"/>
      <c r="F9" s="26" t="s">
        <v>3</v>
      </c>
      <c r="G9" s="32"/>
      <c r="H9" s="32"/>
      <c r="I9" s="32"/>
      <c r="J9" s="32"/>
      <c r="K9" s="32"/>
      <c r="L9" s="32"/>
      <c r="M9" s="28" t="s">
        <v>16</v>
      </c>
      <c r="N9" s="32"/>
      <c r="O9" s="26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8" t="s">
        <v>17</v>
      </c>
      <c r="E10" s="32"/>
      <c r="F10" s="26" t="s">
        <v>18</v>
      </c>
      <c r="G10" s="32"/>
      <c r="H10" s="32"/>
      <c r="I10" s="32"/>
      <c r="J10" s="32"/>
      <c r="K10" s="32"/>
      <c r="L10" s="32"/>
      <c r="M10" s="28" t="s">
        <v>19</v>
      </c>
      <c r="N10" s="32"/>
      <c r="O10" s="235"/>
      <c r="P10" s="225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8" t="s">
        <v>20</v>
      </c>
      <c r="E12" s="32"/>
      <c r="F12" s="32"/>
      <c r="G12" s="32"/>
      <c r="H12" s="32"/>
      <c r="I12" s="32"/>
      <c r="J12" s="32"/>
      <c r="K12" s="32"/>
      <c r="L12" s="32"/>
      <c r="M12" s="28" t="s">
        <v>21</v>
      </c>
      <c r="N12" s="32"/>
      <c r="O12" s="205" t="s">
        <v>3</v>
      </c>
      <c r="P12" s="225"/>
      <c r="Q12" s="32"/>
      <c r="R12" s="33"/>
    </row>
    <row r="13" spans="1:66" s="1" customFormat="1" ht="18" customHeight="1" x14ac:dyDescent="0.3">
      <c r="B13" s="31"/>
      <c r="C13" s="32"/>
      <c r="D13" s="32"/>
      <c r="E13" s="26" t="s">
        <v>22</v>
      </c>
      <c r="F13" s="32"/>
      <c r="G13" s="32"/>
      <c r="H13" s="32"/>
      <c r="I13" s="32"/>
      <c r="J13" s="32"/>
      <c r="K13" s="32"/>
      <c r="L13" s="32"/>
      <c r="M13" s="28" t="s">
        <v>23</v>
      </c>
      <c r="N13" s="32"/>
      <c r="O13" s="205" t="s">
        <v>3</v>
      </c>
      <c r="P13" s="225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8" t="s">
        <v>24</v>
      </c>
      <c r="E15" s="32"/>
      <c r="F15" s="32"/>
      <c r="G15" s="32"/>
      <c r="H15" s="32"/>
      <c r="I15" s="32"/>
      <c r="J15" s="32"/>
      <c r="K15" s="32"/>
      <c r="L15" s="32"/>
      <c r="M15" s="28" t="s">
        <v>21</v>
      </c>
      <c r="N15" s="32"/>
      <c r="O15" s="205" t="str">
        <f>IF('Rekapitulácia stavby'!AN13="","",'Rekapitulácia stavby'!AN13)</f>
        <v/>
      </c>
      <c r="P15" s="225"/>
      <c r="Q15" s="32"/>
      <c r="R15" s="33"/>
    </row>
    <row r="16" spans="1:66" s="1" customFormat="1" ht="18" customHeight="1" x14ac:dyDescent="0.3">
      <c r="B16" s="31"/>
      <c r="C16" s="32"/>
      <c r="D16" s="32"/>
      <c r="E16" s="26" t="str">
        <f>IF('Rekapitulácia stavby'!E14="","",'Rekapitulácia stavby'!E14)</f>
        <v xml:space="preserve"> </v>
      </c>
      <c r="F16" s="32"/>
      <c r="G16" s="32"/>
      <c r="H16" s="32"/>
      <c r="I16" s="32"/>
      <c r="J16" s="32"/>
      <c r="K16" s="32"/>
      <c r="L16" s="32"/>
      <c r="M16" s="28" t="s">
        <v>23</v>
      </c>
      <c r="N16" s="32"/>
      <c r="O16" s="205" t="str">
        <f>IF('Rekapitulácia stavby'!AN14="","",'Rekapitulácia stavby'!AN14)</f>
        <v/>
      </c>
      <c r="P16" s="225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8" t="s">
        <v>25</v>
      </c>
      <c r="E18" s="32"/>
      <c r="F18" s="32"/>
      <c r="G18" s="32"/>
      <c r="H18" s="32"/>
      <c r="I18" s="32"/>
      <c r="J18" s="32"/>
      <c r="K18" s="32"/>
      <c r="L18" s="32"/>
      <c r="M18" s="28" t="s">
        <v>21</v>
      </c>
      <c r="N18" s="32"/>
      <c r="O18" s="205" t="s">
        <v>26</v>
      </c>
      <c r="P18" s="225"/>
      <c r="Q18" s="32"/>
      <c r="R18" s="33"/>
    </row>
    <row r="19" spans="2:18" s="1" customFormat="1" ht="18" customHeight="1" x14ac:dyDescent="0.3">
      <c r="B19" s="31"/>
      <c r="C19" s="32"/>
      <c r="D19" s="32"/>
      <c r="E19" s="26" t="s">
        <v>27</v>
      </c>
      <c r="F19" s="32"/>
      <c r="G19" s="32"/>
      <c r="H19" s="32"/>
      <c r="I19" s="32"/>
      <c r="J19" s="32"/>
      <c r="K19" s="32"/>
      <c r="L19" s="32"/>
      <c r="M19" s="28" t="s">
        <v>23</v>
      </c>
      <c r="N19" s="32"/>
      <c r="O19" s="205" t="s">
        <v>28</v>
      </c>
      <c r="P19" s="225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8" t="s">
        <v>31</v>
      </c>
      <c r="E21" s="32"/>
      <c r="F21" s="32"/>
      <c r="G21" s="32"/>
      <c r="H21" s="32"/>
      <c r="I21" s="32"/>
      <c r="J21" s="32"/>
      <c r="K21" s="32"/>
      <c r="L21" s="32"/>
      <c r="M21" s="28" t="s">
        <v>21</v>
      </c>
      <c r="N21" s="32"/>
      <c r="O21" s="205" t="str">
        <f>IF('Rekapitulácia stavby'!AN19="","",'Rekapitulácia stavby'!AN19)</f>
        <v/>
      </c>
      <c r="P21" s="225"/>
      <c r="Q21" s="32"/>
      <c r="R21" s="33"/>
    </row>
    <row r="22" spans="2:18" s="1" customFormat="1" ht="18" customHeight="1" x14ac:dyDescent="0.3">
      <c r="B22" s="31"/>
      <c r="C22" s="32"/>
      <c r="D22" s="32"/>
      <c r="E22" s="26" t="str">
        <f>IF('Rekapitulácia stavby'!E20="","",'Rekapitulácia stavby'!E20)</f>
        <v xml:space="preserve"> </v>
      </c>
      <c r="F22" s="32"/>
      <c r="G22" s="32"/>
      <c r="H22" s="32"/>
      <c r="I22" s="32"/>
      <c r="J22" s="32"/>
      <c r="K22" s="32"/>
      <c r="L22" s="32"/>
      <c r="M22" s="28" t="s">
        <v>23</v>
      </c>
      <c r="N22" s="32"/>
      <c r="O22" s="205" t="str">
        <f>IF('Rekapitulácia stavby'!AN20="","",'Rekapitulácia stavby'!AN20)</f>
        <v/>
      </c>
      <c r="P22" s="225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8" t="s">
        <v>32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207" t="s">
        <v>3</v>
      </c>
      <c r="F25" s="225"/>
      <c r="G25" s="225"/>
      <c r="H25" s="225"/>
      <c r="I25" s="225"/>
      <c r="J25" s="225"/>
      <c r="K25" s="225"/>
      <c r="L25" s="225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04" t="s">
        <v>101</v>
      </c>
      <c r="E28" s="32"/>
      <c r="F28" s="32"/>
      <c r="G28" s="32"/>
      <c r="H28" s="32"/>
      <c r="I28" s="32"/>
      <c r="J28" s="32"/>
      <c r="K28" s="32"/>
      <c r="L28" s="32"/>
      <c r="M28" s="195">
        <f>N89</f>
        <v>0</v>
      </c>
      <c r="N28" s="225"/>
      <c r="O28" s="225"/>
      <c r="P28" s="225"/>
      <c r="Q28" s="32"/>
      <c r="R28" s="33"/>
    </row>
    <row r="29" spans="2:18" s="1" customFormat="1" ht="14.45" customHeight="1" x14ac:dyDescent="0.3">
      <c r="B29" s="31"/>
      <c r="C29" s="32"/>
      <c r="D29" s="30" t="s">
        <v>102</v>
      </c>
      <c r="E29" s="32"/>
      <c r="F29" s="32"/>
      <c r="G29" s="32"/>
      <c r="H29" s="32"/>
      <c r="I29" s="32"/>
      <c r="J29" s="32"/>
      <c r="K29" s="32"/>
      <c r="L29" s="32"/>
      <c r="M29" s="195">
        <f>N97</f>
        <v>0</v>
      </c>
      <c r="N29" s="225"/>
      <c r="O29" s="225"/>
      <c r="P29" s="225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05" t="s">
        <v>35</v>
      </c>
      <c r="E31" s="32"/>
      <c r="F31" s="32"/>
      <c r="G31" s="32"/>
      <c r="H31" s="32"/>
      <c r="I31" s="32"/>
      <c r="J31" s="32"/>
      <c r="K31" s="32"/>
      <c r="L31" s="32"/>
      <c r="M31" s="236">
        <f>ROUND(M28+M29,2)</f>
        <v>0</v>
      </c>
      <c r="N31" s="225"/>
      <c r="O31" s="225"/>
      <c r="P31" s="225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36</v>
      </c>
      <c r="E33" s="38" t="s">
        <v>37</v>
      </c>
      <c r="F33" s="39">
        <v>0.2</v>
      </c>
      <c r="G33" s="106" t="s">
        <v>38</v>
      </c>
      <c r="H33" s="237">
        <f>ROUND((SUM(BE97:BE98)+SUM(BE117:BE165)), 2)</f>
        <v>0</v>
      </c>
      <c r="I33" s="225"/>
      <c r="J33" s="225"/>
      <c r="K33" s="32"/>
      <c r="L33" s="32"/>
      <c r="M33" s="237">
        <f>ROUND(ROUND((SUM(BE97:BE98)+SUM(BE117:BE165)), 2)*F33, 2)</f>
        <v>0</v>
      </c>
      <c r="N33" s="225"/>
      <c r="O33" s="225"/>
      <c r="P33" s="225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39</v>
      </c>
      <c r="F34" s="39">
        <v>0.2</v>
      </c>
      <c r="G34" s="106" t="s">
        <v>38</v>
      </c>
      <c r="H34" s="237">
        <f>ROUND((SUM(BF97:BF98)+SUM(BF117:BF165)), 2)</f>
        <v>0</v>
      </c>
      <c r="I34" s="225"/>
      <c r="J34" s="225"/>
      <c r="K34" s="32"/>
      <c r="L34" s="32"/>
      <c r="M34" s="237">
        <f>ROUND(ROUND((SUM(BF97:BF98)+SUM(BF117:BF165)), 2)*F34, 2)</f>
        <v>0</v>
      </c>
      <c r="N34" s="225"/>
      <c r="O34" s="225"/>
      <c r="P34" s="225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40</v>
      </c>
      <c r="F35" s="39">
        <v>0.2</v>
      </c>
      <c r="G35" s="106" t="s">
        <v>38</v>
      </c>
      <c r="H35" s="237">
        <f>ROUND((SUM(BG97:BG98)+SUM(BG117:BG165)), 2)</f>
        <v>0</v>
      </c>
      <c r="I35" s="225"/>
      <c r="J35" s="225"/>
      <c r="K35" s="32"/>
      <c r="L35" s="32"/>
      <c r="M35" s="237">
        <v>0</v>
      </c>
      <c r="N35" s="225"/>
      <c r="O35" s="225"/>
      <c r="P35" s="22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41</v>
      </c>
      <c r="F36" s="39">
        <v>0.2</v>
      </c>
      <c r="G36" s="106" t="s">
        <v>38</v>
      </c>
      <c r="H36" s="237">
        <f>ROUND((SUM(BH97:BH98)+SUM(BH117:BH165)), 2)</f>
        <v>0</v>
      </c>
      <c r="I36" s="225"/>
      <c r="J36" s="225"/>
      <c r="K36" s="32"/>
      <c r="L36" s="32"/>
      <c r="M36" s="237">
        <v>0</v>
      </c>
      <c r="N36" s="225"/>
      <c r="O36" s="225"/>
      <c r="P36" s="22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42</v>
      </c>
      <c r="F37" s="39">
        <v>0</v>
      </c>
      <c r="G37" s="106" t="s">
        <v>38</v>
      </c>
      <c r="H37" s="237">
        <f>ROUND((SUM(BI97:BI98)+SUM(BI117:BI165)), 2)</f>
        <v>0</v>
      </c>
      <c r="I37" s="225"/>
      <c r="J37" s="225"/>
      <c r="K37" s="32"/>
      <c r="L37" s="32"/>
      <c r="M37" s="237">
        <v>0</v>
      </c>
      <c r="N37" s="225"/>
      <c r="O37" s="225"/>
      <c r="P37" s="225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03"/>
      <c r="D39" s="107" t="s">
        <v>43</v>
      </c>
      <c r="E39" s="71"/>
      <c r="F39" s="71"/>
      <c r="G39" s="108" t="s">
        <v>44</v>
      </c>
      <c r="H39" s="109" t="s">
        <v>45</v>
      </c>
      <c r="I39" s="71"/>
      <c r="J39" s="71"/>
      <c r="K39" s="71"/>
      <c r="L39" s="238">
        <f>SUM(M31:M37)</f>
        <v>0</v>
      </c>
      <c r="M39" s="213"/>
      <c r="N39" s="213"/>
      <c r="O39" s="213"/>
      <c r="P39" s="215"/>
      <c r="Q39" s="103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2:18" x14ac:dyDescent="0.3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2:18" x14ac:dyDescent="0.3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18" x14ac:dyDescent="0.3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2:18" x14ac:dyDescent="0.3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2:18" x14ac:dyDescent="0.3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x14ac:dyDescent="0.3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2:18" x14ac:dyDescent="0.3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</row>
    <row r="50" spans="2:18" s="1" customFormat="1" ht="15" x14ac:dyDescent="0.3">
      <c r="B50" s="31"/>
      <c r="C50" s="32"/>
      <c r="D50" s="46" t="s">
        <v>46</v>
      </c>
      <c r="E50" s="47"/>
      <c r="F50" s="47"/>
      <c r="G50" s="47"/>
      <c r="H50" s="48"/>
      <c r="I50" s="32"/>
      <c r="J50" s="46" t="s">
        <v>47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21"/>
      <c r="C51" s="22"/>
      <c r="D51" s="49"/>
      <c r="E51" s="22"/>
      <c r="F51" s="22"/>
      <c r="G51" s="22"/>
      <c r="H51" s="50"/>
      <c r="I51" s="22"/>
      <c r="J51" s="49"/>
      <c r="K51" s="22"/>
      <c r="L51" s="22"/>
      <c r="M51" s="22"/>
      <c r="N51" s="22"/>
      <c r="O51" s="22"/>
      <c r="P51" s="50"/>
      <c r="Q51" s="22"/>
      <c r="R51" s="23"/>
    </row>
    <row r="52" spans="2:18" x14ac:dyDescent="0.3">
      <c r="B52" s="21"/>
      <c r="C52" s="22"/>
      <c r="D52" s="49"/>
      <c r="E52" s="22"/>
      <c r="F52" s="22"/>
      <c r="G52" s="22"/>
      <c r="H52" s="50"/>
      <c r="I52" s="22"/>
      <c r="J52" s="49"/>
      <c r="K52" s="22"/>
      <c r="L52" s="22"/>
      <c r="M52" s="22"/>
      <c r="N52" s="22"/>
      <c r="O52" s="22"/>
      <c r="P52" s="50"/>
      <c r="Q52" s="22"/>
      <c r="R52" s="23"/>
    </row>
    <row r="53" spans="2:18" x14ac:dyDescent="0.3">
      <c r="B53" s="21"/>
      <c r="C53" s="22"/>
      <c r="D53" s="49"/>
      <c r="E53" s="22"/>
      <c r="F53" s="22"/>
      <c r="G53" s="22"/>
      <c r="H53" s="50"/>
      <c r="I53" s="22"/>
      <c r="J53" s="49"/>
      <c r="K53" s="22"/>
      <c r="L53" s="22"/>
      <c r="M53" s="22"/>
      <c r="N53" s="22"/>
      <c r="O53" s="22"/>
      <c r="P53" s="50"/>
      <c r="Q53" s="22"/>
      <c r="R53" s="23"/>
    </row>
    <row r="54" spans="2:18" x14ac:dyDescent="0.3">
      <c r="B54" s="21"/>
      <c r="C54" s="22"/>
      <c r="D54" s="49"/>
      <c r="E54" s="22"/>
      <c r="F54" s="22"/>
      <c r="G54" s="22"/>
      <c r="H54" s="50"/>
      <c r="I54" s="22"/>
      <c r="J54" s="49"/>
      <c r="K54" s="22"/>
      <c r="L54" s="22"/>
      <c r="M54" s="22"/>
      <c r="N54" s="22"/>
      <c r="O54" s="22"/>
      <c r="P54" s="50"/>
      <c r="Q54" s="22"/>
      <c r="R54" s="23"/>
    </row>
    <row r="55" spans="2:18" x14ac:dyDescent="0.3">
      <c r="B55" s="21"/>
      <c r="C55" s="22"/>
      <c r="D55" s="49"/>
      <c r="E55" s="22"/>
      <c r="F55" s="22"/>
      <c r="G55" s="22"/>
      <c r="H55" s="50"/>
      <c r="I55" s="22"/>
      <c r="J55" s="49"/>
      <c r="K55" s="22"/>
      <c r="L55" s="22"/>
      <c r="M55" s="22"/>
      <c r="N55" s="22"/>
      <c r="O55" s="22"/>
      <c r="P55" s="50"/>
      <c r="Q55" s="22"/>
      <c r="R55" s="23"/>
    </row>
    <row r="56" spans="2:18" x14ac:dyDescent="0.3">
      <c r="B56" s="21"/>
      <c r="C56" s="22"/>
      <c r="D56" s="49"/>
      <c r="E56" s="22"/>
      <c r="F56" s="22"/>
      <c r="G56" s="22"/>
      <c r="H56" s="50"/>
      <c r="I56" s="22"/>
      <c r="J56" s="49"/>
      <c r="K56" s="22"/>
      <c r="L56" s="22"/>
      <c r="M56" s="22"/>
      <c r="N56" s="22"/>
      <c r="O56" s="22"/>
      <c r="P56" s="50"/>
      <c r="Q56" s="22"/>
      <c r="R56" s="23"/>
    </row>
    <row r="57" spans="2:18" x14ac:dyDescent="0.3">
      <c r="B57" s="21"/>
      <c r="C57" s="22"/>
      <c r="D57" s="49"/>
      <c r="E57" s="22"/>
      <c r="F57" s="22"/>
      <c r="G57" s="22"/>
      <c r="H57" s="50"/>
      <c r="I57" s="22"/>
      <c r="J57" s="49"/>
      <c r="K57" s="22"/>
      <c r="L57" s="22"/>
      <c r="M57" s="22"/>
      <c r="N57" s="22"/>
      <c r="O57" s="22"/>
      <c r="P57" s="50"/>
      <c r="Q57" s="22"/>
      <c r="R57" s="23"/>
    </row>
    <row r="58" spans="2:18" x14ac:dyDescent="0.3">
      <c r="B58" s="21"/>
      <c r="C58" s="22"/>
      <c r="D58" s="49"/>
      <c r="E58" s="22"/>
      <c r="F58" s="22"/>
      <c r="G58" s="22"/>
      <c r="H58" s="50"/>
      <c r="I58" s="22"/>
      <c r="J58" s="49"/>
      <c r="K58" s="22"/>
      <c r="L58" s="22"/>
      <c r="M58" s="22"/>
      <c r="N58" s="22"/>
      <c r="O58" s="22"/>
      <c r="P58" s="50"/>
      <c r="Q58" s="22"/>
      <c r="R58" s="23"/>
    </row>
    <row r="59" spans="2:18" s="1" customFormat="1" ht="15" x14ac:dyDescent="0.3">
      <c r="B59" s="31"/>
      <c r="C59" s="32"/>
      <c r="D59" s="51" t="s">
        <v>48</v>
      </c>
      <c r="E59" s="52"/>
      <c r="F59" s="52"/>
      <c r="G59" s="53" t="s">
        <v>49</v>
      </c>
      <c r="H59" s="54"/>
      <c r="I59" s="32"/>
      <c r="J59" s="51" t="s">
        <v>48</v>
      </c>
      <c r="K59" s="52"/>
      <c r="L59" s="52"/>
      <c r="M59" s="52"/>
      <c r="N59" s="53" t="s">
        <v>49</v>
      </c>
      <c r="O59" s="52"/>
      <c r="P59" s="54"/>
      <c r="Q59" s="32"/>
      <c r="R59" s="33"/>
    </row>
    <row r="60" spans="2:18" x14ac:dyDescent="0.3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</row>
    <row r="61" spans="2:18" s="1" customFormat="1" ht="15" x14ac:dyDescent="0.3">
      <c r="B61" s="31"/>
      <c r="C61" s="32"/>
      <c r="D61" s="46" t="s">
        <v>50</v>
      </c>
      <c r="E61" s="47"/>
      <c r="F61" s="47"/>
      <c r="G61" s="47"/>
      <c r="H61" s="48"/>
      <c r="I61" s="32"/>
      <c r="J61" s="46" t="s">
        <v>51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21"/>
      <c r="C62" s="22"/>
      <c r="D62" s="49"/>
      <c r="E62" s="22"/>
      <c r="F62" s="22"/>
      <c r="G62" s="22"/>
      <c r="H62" s="50"/>
      <c r="I62" s="22"/>
      <c r="J62" s="49"/>
      <c r="K62" s="22"/>
      <c r="L62" s="22"/>
      <c r="M62" s="22"/>
      <c r="N62" s="22"/>
      <c r="O62" s="22"/>
      <c r="P62" s="50"/>
      <c r="Q62" s="22"/>
      <c r="R62" s="23"/>
    </row>
    <row r="63" spans="2:18" x14ac:dyDescent="0.3">
      <c r="B63" s="21"/>
      <c r="C63" s="22"/>
      <c r="D63" s="49"/>
      <c r="E63" s="22"/>
      <c r="F63" s="22"/>
      <c r="G63" s="22"/>
      <c r="H63" s="50"/>
      <c r="I63" s="22"/>
      <c r="J63" s="49"/>
      <c r="K63" s="22"/>
      <c r="L63" s="22"/>
      <c r="M63" s="22"/>
      <c r="N63" s="22"/>
      <c r="O63" s="22"/>
      <c r="P63" s="50"/>
      <c r="Q63" s="22"/>
      <c r="R63" s="23"/>
    </row>
    <row r="64" spans="2:18" x14ac:dyDescent="0.3">
      <c r="B64" s="21"/>
      <c r="C64" s="22"/>
      <c r="D64" s="49"/>
      <c r="E64" s="22"/>
      <c r="F64" s="22"/>
      <c r="G64" s="22"/>
      <c r="H64" s="50"/>
      <c r="I64" s="22"/>
      <c r="J64" s="49"/>
      <c r="K64" s="22"/>
      <c r="L64" s="22"/>
      <c r="M64" s="22"/>
      <c r="N64" s="22"/>
      <c r="O64" s="22"/>
      <c r="P64" s="50"/>
      <c r="Q64" s="22"/>
      <c r="R64" s="23"/>
    </row>
    <row r="65" spans="2:18" x14ac:dyDescent="0.3">
      <c r="B65" s="21"/>
      <c r="C65" s="22"/>
      <c r="D65" s="49"/>
      <c r="E65" s="22"/>
      <c r="F65" s="22"/>
      <c r="G65" s="22"/>
      <c r="H65" s="50"/>
      <c r="I65" s="22"/>
      <c r="J65" s="49"/>
      <c r="K65" s="22"/>
      <c r="L65" s="22"/>
      <c r="M65" s="22"/>
      <c r="N65" s="22"/>
      <c r="O65" s="22"/>
      <c r="P65" s="50"/>
      <c r="Q65" s="22"/>
      <c r="R65" s="23"/>
    </row>
    <row r="66" spans="2:18" x14ac:dyDescent="0.3">
      <c r="B66" s="21"/>
      <c r="C66" s="22"/>
      <c r="D66" s="49"/>
      <c r="E66" s="22"/>
      <c r="F66" s="22"/>
      <c r="G66" s="22"/>
      <c r="H66" s="50"/>
      <c r="I66" s="22"/>
      <c r="J66" s="49"/>
      <c r="K66" s="22"/>
      <c r="L66" s="22"/>
      <c r="M66" s="22"/>
      <c r="N66" s="22"/>
      <c r="O66" s="22"/>
      <c r="P66" s="50"/>
      <c r="Q66" s="22"/>
      <c r="R66" s="23"/>
    </row>
    <row r="67" spans="2:18" x14ac:dyDescent="0.3">
      <c r="B67" s="21"/>
      <c r="C67" s="22"/>
      <c r="D67" s="49"/>
      <c r="E67" s="22"/>
      <c r="F67" s="22"/>
      <c r="G67" s="22"/>
      <c r="H67" s="50"/>
      <c r="I67" s="22"/>
      <c r="J67" s="49"/>
      <c r="K67" s="22"/>
      <c r="L67" s="22"/>
      <c r="M67" s="22"/>
      <c r="N67" s="22"/>
      <c r="O67" s="22"/>
      <c r="P67" s="50"/>
      <c r="Q67" s="22"/>
      <c r="R67" s="23"/>
    </row>
    <row r="68" spans="2:18" x14ac:dyDescent="0.3">
      <c r="B68" s="21"/>
      <c r="C68" s="22"/>
      <c r="D68" s="49"/>
      <c r="E68" s="22"/>
      <c r="F68" s="22"/>
      <c r="G68" s="22"/>
      <c r="H68" s="50"/>
      <c r="I68" s="22"/>
      <c r="J68" s="49"/>
      <c r="K68" s="22"/>
      <c r="L68" s="22"/>
      <c r="M68" s="22"/>
      <c r="N68" s="22"/>
      <c r="O68" s="22"/>
      <c r="P68" s="50"/>
      <c r="Q68" s="22"/>
      <c r="R68" s="23"/>
    </row>
    <row r="69" spans="2:18" x14ac:dyDescent="0.3">
      <c r="B69" s="21"/>
      <c r="C69" s="22"/>
      <c r="D69" s="49"/>
      <c r="E69" s="22"/>
      <c r="F69" s="22"/>
      <c r="G69" s="22"/>
      <c r="H69" s="50"/>
      <c r="I69" s="22"/>
      <c r="J69" s="49"/>
      <c r="K69" s="22"/>
      <c r="L69" s="22"/>
      <c r="M69" s="22"/>
      <c r="N69" s="22"/>
      <c r="O69" s="22"/>
      <c r="P69" s="50"/>
      <c r="Q69" s="22"/>
      <c r="R69" s="23"/>
    </row>
    <row r="70" spans="2:18" s="1" customFormat="1" ht="15" x14ac:dyDescent="0.3">
      <c r="B70" s="31"/>
      <c r="C70" s="32"/>
      <c r="D70" s="51" t="s">
        <v>48</v>
      </c>
      <c r="E70" s="52"/>
      <c r="F70" s="52"/>
      <c r="G70" s="53" t="s">
        <v>49</v>
      </c>
      <c r="H70" s="54"/>
      <c r="I70" s="32"/>
      <c r="J70" s="51" t="s">
        <v>48</v>
      </c>
      <c r="K70" s="52"/>
      <c r="L70" s="52"/>
      <c r="M70" s="52"/>
      <c r="N70" s="53" t="s">
        <v>49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4" t="s">
        <v>103</v>
      </c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8" t="s">
        <v>13</v>
      </c>
      <c r="D78" s="32"/>
      <c r="E78" s="32"/>
      <c r="F78" s="234" t="str">
        <f>F6</f>
        <v>Zníženie energetickej náročnosti Administratívnej budovy, výrobnej haly pri administratíve, výrobného priestoru pre výro</v>
      </c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32"/>
      <c r="R78" s="33"/>
    </row>
    <row r="79" spans="2:18" ht="30" customHeight="1" x14ac:dyDescent="0.3">
      <c r="B79" s="21"/>
      <c r="C79" s="28" t="s">
        <v>100</v>
      </c>
      <c r="D79" s="22"/>
      <c r="E79" s="22"/>
      <c r="F79" s="234" t="s">
        <v>135</v>
      </c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22"/>
      <c r="R79" s="23"/>
    </row>
    <row r="80" spans="2:18" s="1" customFormat="1" ht="36.950000000000003" customHeight="1" x14ac:dyDescent="0.3">
      <c r="B80" s="31"/>
      <c r="C80" s="65" t="s">
        <v>136</v>
      </c>
      <c r="D80" s="32"/>
      <c r="E80" s="32"/>
      <c r="F80" s="228" t="str">
        <f>F8</f>
        <v>3. - Zateplenie stropnej konštrukcie</v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32"/>
      <c r="R80" s="33"/>
    </row>
    <row r="81" spans="2:47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8" customHeight="1" x14ac:dyDescent="0.3">
      <c r="B82" s="31"/>
      <c r="C82" s="28" t="s">
        <v>17</v>
      </c>
      <c r="D82" s="32"/>
      <c r="E82" s="32"/>
      <c r="F82" s="26" t="str">
        <f>F10</f>
        <v xml:space="preserve"> </v>
      </c>
      <c r="G82" s="32"/>
      <c r="H82" s="32"/>
      <c r="I82" s="32"/>
      <c r="J82" s="32"/>
      <c r="K82" s="28" t="s">
        <v>19</v>
      </c>
      <c r="L82" s="32"/>
      <c r="M82" s="235" t="str">
        <f>IF(O10="","",O10)</f>
        <v/>
      </c>
      <c r="N82" s="225"/>
      <c r="O82" s="225"/>
      <c r="P82" s="225"/>
      <c r="Q82" s="32"/>
      <c r="R82" s="33"/>
    </row>
    <row r="83" spans="2:47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47" s="1" customFormat="1" ht="15" x14ac:dyDescent="0.3">
      <c r="B84" s="31"/>
      <c r="C84" s="28" t="s">
        <v>20</v>
      </c>
      <c r="D84" s="32"/>
      <c r="E84" s="32"/>
      <c r="F84" s="26" t="str">
        <f>E13</f>
        <v>Jacko Blažej, Konečná 633, Ostrava-Mesto, ČR</v>
      </c>
      <c r="G84" s="32"/>
      <c r="H84" s="32"/>
      <c r="I84" s="32"/>
      <c r="J84" s="32"/>
      <c r="K84" s="28" t="s">
        <v>25</v>
      </c>
      <c r="L84" s="32"/>
      <c r="M84" s="205" t="str">
        <f>E19</f>
        <v>VIZUALDK projekt, s.r.o.</v>
      </c>
      <c r="N84" s="225"/>
      <c r="O84" s="225"/>
      <c r="P84" s="225"/>
      <c r="Q84" s="225"/>
      <c r="R84" s="33"/>
    </row>
    <row r="85" spans="2:47" s="1" customFormat="1" ht="14.45" customHeight="1" x14ac:dyDescent="0.3">
      <c r="B85" s="31"/>
      <c r="C85" s="28" t="s">
        <v>24</v>
      </c>
      <c r="D85" s="32"/>
      <c r="E85" s="32"/>
      <c r="F85" s="26" t="str">
        <f>IF(E16="","",E16)</f>
        <v xml:space="preserve"> </v>
      </c>
      <c r="G85" s="32"/>
      <c r="H85" s="32"/>
      <c r="I85" s="32"/>
      <c r="J85" s="32"/>
      <c r="K85" s="28" t="s">
        <v>31</v>
      </c>
      <c r="L85" s="32"/>
      <c r="M85" s="205" t="str">
        <f>E22</f>
        <v xml:space="preserve"> </v>
      </c>
      <c r="N85" s="225"/>
      <c r="O85" s="225"/>
      <c r="P85" s="225"/>
      <c r="Q85" s="225"/>
      <c r="R85" s="33"/>
    </row>
    <row r="86" spans="2:47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 x14ac:dyDescent="0.3">
      <c r="B87" s="31"/>
      <c r="C87" s="239" t="s">
        <v>104</v>
      </c>
      <c r="D87" s="240"/>
      <c r="E87" s="240"/>
      <c r="F87" s="240"/>
      <c r="G87" s="240"/>
      <c r="H87" s="103"/>
      <c r="I87" s="103"/>
      <c r="J87" s="103"/>
      <c r="K87" s="103"/>
      <c r="L87" s="103"/>
      <c r="M87" s="103"/>
      <c r="N87" s="239" t="s">
        <v>105</v>
      </c>
      <c r="O87" s="225"/>
      <c r="P87" s="225"/>
      <c r="Q87" s="225"/>
      <c r="R87" s="33"/>
    </row>
    <row r="88" spans="2:47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47" s="1" customFormat="1" ht="29.25" customHeight="1" x14ac:dyDescent="0.3">
      <c r="B89" s="31"/>
      <c r="C89" s="110" t="s">
        <v>106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221">
        <f>N117</f>
        <v>0</v>
      </c>
      <c r="O89" s="225"/>
      <c r="P89" s="225"/>
      <c r="Q89" s="225"/>
      <c r="R89" s="33"/>
      <c r="AU89" s="17" t="s">
        <v>107</v>
      </c>
    </row>
    <row r="90" spans="2:47" s="7" customFormat="1" ht="24.95" customHeight="1" x14ac:dyDescent="0.3">
      <c r="B90" s="111"/>
      <c r="C90" s="112"/>
      <c r="D90" s="113" t="s">
        <v>138</v>
      </c>
      <c r="E90" s="112"/>
      <c r="F90" s="112"/>
      <c r="G90" s="112"/>
      <c r="H90" s="112"/>
      <c r="I90" s="112"/>
      <c r="J90" s="112"/>
      <c r="K90" s="112"/>
      <c r="L90" s="112"/>
      <c r="M90" s="112"/>
      <c r="N90" s="241">
        <f>N118</f>
        <v>0</v>
      </c>
      <c r="O90" s="242"/>
      <c r="P90" s="242"/>
      <c r="Q90" s="242"/>
      <c r="R90" s="114"/>
    </row>
    <row r="91" spans="2:47" s="8" customFormat="1" ht="19.899999999999999" customHeight="1" x14ac:dyDescent="0.3">
      <c r="B91" s="115"/>
      <c r="C91" s="94"/>
      <c r="D91" s="116" t="s">
        <v>140</v>
      </c>
      <c r="E91" s="94"/>
      <c r="F91" s="94"/>
      <c r="G91" s="94"/>
      <c r="H91" s="94"/>
      <c r="I91" s="94"/>
      <c r="J91" s="94"/>
      <c r="K91" s="94"/>
      <c r="L91" s="94"/>
      <c r="M91" s="94"/>
      <c r="N91" s="224">
        <f>N119</f>
        <v>0</v>
      </c>
      <c r="O91" s="223"/>
      <c r="P91" s="223"/>
      <c r="Q91" s="223"/>
      <c r="R91" s="117"/>
    </row>
    <row r="92" spans="2:47" s="8" customFormat="1" ht="19.899999999999999" customHeight="1" x14ac:dyDescent="0.3">
      <c r="B92" s="115"/>
      <c r="C92" s="94"/>
      <c r="D92" s="116" t="s">
        <v>141</v>
      </c>
      <c r="E92" s="94"/>
      <c r="F92" s="94"/>
      <c r="G92" s="94"/>
      <c r="H92" s="94"/>
      <c r="I92" s="94"/>
      <c r="J92" s="94"/>
      <c r="K92" s="94"/>
      <c r="L92" s="94"/>
      <c r="M92" s="94"/>
      <c r="N92" s="224">
        <f>N131</f>
        <v>0</v>
      </c>
      <c r="O92" s="223"/>
      <c r="P92" s="223"/>
      <c r="Q92" s="223"/>
      <c r="R92" s="117"/>
    </row>
    <row r="93" spans="2:47" s="7" customFormat="1" ht="24.95" customHeight="1" x14ac:dyDescent="0.3">
      <c r="B93" s="111"/>
      <c r="C93" s="112"/>
      <c r="D93" s="113" t="s">
        <v>142</v>
      </c>
      <c r="E93" s="112"/>
      <c r="F93" s="112"/>
      <c r="G93" s="112"/>
      <c r="H93" s="112"/>
      <c r="I93" s="112"/>
      <c r="J93" s="112"/>
      <c r="K93" s="112"/>
      <c r="L93" s="112"/>
      <c r="M93" s="112"/>
      <c r="N93" s="241">
        <f>N133</f>
        <v>0</v>
      </c>
      <c r="O93" s="242"/>
      <c r="P93" s="242"/>
      <c r="Q93" s="242"/>
      <c r="R93" s="114"/>
    </row>
    <row r="94" spans="2:47" s="8" customFormat="1" ht="19.899999999999999" customHeight="1" x14ac:dyDescent="0.3">
      <c r="B94" s="115"/>
      <c r="C94" s="94"/>
      <c r="D94" s="116" t="s">
        <v>399</v>
      </c>
      <c r="E94" s="94"/>
      <c r="F94" s="94"/>
      <c r="G94" s="94"/>
      <c r="H94" s="94"/>
      <c r="I94" s="94"/>
      <c r="J94" s="94"/>
      <c r="K94" s="94"/>
      <c r="L94" s="94"/>
      <c r="M94" s="94"/>
      <c r="N94" s="224">
        <f>N134</f>
        <v>0</v>
      </c>
      <c r="O94" s="223"/>
      <c r="P94" s="223"/>
      <c r="Q94" s="223"/>
      <c r="R94" s="117"/>
    </row>
    <row r="95" spans="2:47" s="8" customFormat="1" ht="19.899999999999999" customHeight="1" x14ac:dyDescent="0.3">
      <c r="B95" s="115"/>
      <c r="C95" s="94"/>
      <c r="D95" s="116" t="s">
        <v>400</v>
      </c>
      <c r="E95" s="94"/>
      <c r="F95" s="94"/>
      <c r="G95" s="94"/>
      <c r="H95" s="94"/>
      <c r="I95" s="94"/>
      <c r="J95" s="94"/>
      <c r="K95" s="94"/>
      <c r="L95" s="94"/>
      <c r="M95" s="94"/>
      <c r="N95" s="224">
        <f>N152</f>
        <v>0</v>
      </c>
      <c r="O95" s="223"/>
      <c r="P95" s="223"/>
      <c r="Q95" s="223"/>
      <c r="R95" s="117"/>
    </row>
    <row r="96" spans="2:47" s="1" customFormat="1" ht="21.75" customHeight="1" x14ac:dyDescent="0.3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21" s="1" customFormat="1" ht="29.25" customHeight="1" x14ac:dyDescent="0.3">
      <c r="B97" s="31"/>
      <c r="C97" s="110" t="s">
        <v>109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243">
        <v>0</v>
      </c>
      <c r="O97" s="225"/>
      <c r="P97" s="225"/>
      <c r="Q97" s="225"/>
      <c r="R97" s="33"/>
      <c r="T97" s="118"/>
      <c r="U97" s="119" t="s">
        <v>36</v>
      </c>
    </row>
    <row r="98" spans="2:21" s="1" customFormat="1" ht="18" customHeight="1" x14ac:dyDescent="0.3"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3"/>
    </row>
    <row r="99" spans="2:21" s="1" customFormat="1" ht="29.25" customHeight="1" x14ac:dyDescent="0.3">
      <c r="B99" s="31"/>
      <c r="C99" s="102" t="s">
        <v>97</v>
      </c>
      <c r="D99" s="103"/>
      <c r="E99" s="103"/>
      <c r="F99" s="103"/>
      <c r="G99" s="103"/>
      <c r="H99" s="103"/>
      <c r="I99" s="103"/>
      <c r="J99" s="103"/>
      <c r="K99" s="103"/>
      <c r="L99" s="226">
        <f>ROUND(SUM(N89+N97),2)</f>
        <v>0</v>
      </c>
      <c r="M99" s="240"/>
      <c r="N99" s="240"/>
      <c r="O99" s="240"/>
      <c r="P99" s="240"/>
      <c r="Q99" s="240"/>
      <c r="R99" s="33"/>
    </row>
    <row r="100" spans="2:21" s="1" customFormat="1" ht="6.95" customHeight="1" x14ac:dyDescent="0.3"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7"/>
    </row>
    <row r="104" spans="2:21" s="1" customFormat="1" ht="6.95" customHeight="1" x14ac:dyDescent="0.3"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60"/>
    </row>
    <row r="105" spans="2:21" s="1" customFormat="1" ht="36.950000000000003" customHeight="1" x14ac:dyDescent="0.3">
      <c r="B105" s="31"/>
      <c r="C105" s="204" t="s">
        <v>110</v>
      </c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33"/>
    </row>
    <row r="106" spans="2:21" s="1" customFormat="1" ht="6.95" customHeight="1" x14ac:dyDescent="0.3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21" s="1" customFormat="1" ht="30" customHeight="1" x14ac:dyDescent="0.3">
      <c r="B107" s="31"/>
      <c r="C107" s="28" t="s">
        <v>13</v>
      </c>
      <c r="D107" s="32"/>
      <c r="E107" s="32"/>
      <c r="F107" s="234" t="str">
        <f>F6</f>
        <v>Zníženie energetickej náročnosti Administratívnej budovy, výrobnej haly pri administratíve, výrobného priestoru pre výro</v>
      </c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32"/>
      <c r="R107" s="33"/>
    </row>
    <row r="108" spans="2:21" ht="30" customHeight="1" x14ac:dyDescent="0.3">
      <c r="B108" s="21"/>
      <c r="C108" s="28" t="s">
        <v>100</v>
      </c>
      <c r="D108" s="22"/>
      <c r="E108" s="22"/>
      <c r="F108" s="234" t="s">
        <v>135</v>
      </c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22"/>
      <c r="R108" s="23"/>
    </row>
    <row r="109" spans="2:21" s="1" customFormat="1" ht="36.950000000000003" customHeight="1" x14ac:dyDescent="0.3">
      <c r="B109" s="31"/>
      <c r="C109" s="65" t="s">
        <v>136</v>
      </c>
      <c r="D109" s="32"/>
      <c r="E109" s="32"/>
      <c r="F109" s="228" t="str">
        <f>F8</f>
        <v>3. - Zateplenie stropnej konštrukcie</v>
      </c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32"/>
      <c r="R109" s="33"/>
    </row>
    <row r="110" spans="2:21" s="1" customFormat="1" ht="6.95" customHeight="1" x14ac:dyDescent="0.3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21" s="1" customFormat="1" ht="18" customHeight="1" x14ac:dyDescent="0.3">
      <c r="B111" s="31"/>
      <c r="C111" s="28" t="s">
        <v>17</v>
      </c>
      <c r="D111" s="32"/>
      <c r="E111" s="32"/>
      <c r="F111" s="26" t="str">
        <f>F10</f>
        <v xml:space="preserve"> </v>
      </c>
      <c r="G111" s="32"/>
      <c r="H111" s="32"/>
      <c r="I111" s="32"/>
      <c r="J111" s="32"/>
      <c r="K111" s="28" t="s">
        <v>19</v>
      </c>
      <c r="L111" s="32"/>
      <c r="M111" s="235" t="str">
        <f>IF(O10="","",O10)</f>
        <v/>
      </c>
      <c r="N111" s="225"/>
      <c r="O111" s="225"/>
      <c r="P111" s="225"/>
      <c r="Q111" s="32"/>
      <c r="R111" s="33"/>
    </row>
    <row r="112" spans="2:21" s="1" customFormat="1" ht="6.95" customHeight="1" x14ac:dyDescent="0.3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1" customFormat="1" ht="15" x14ac:dyDescent="0.3">
      <c r="B113" s="31"/>
      <c r="C113" s="28" t="s">
        <v>20</v>
      </c>
      <c r="D113" s="32"/>
      <c r="E113" s="32"/>
      <c r="F113" s="26" t="str">
        <f>E13</f>
        <v>Jacko Blažej, Konečná 633, Ostrava-Mesto, ČR</v>
      </c>
      <c r="G113" s="32"/>
      <c r="H113" s="32"/>
      <c r="I113" s="32"/>
      <c r="J113" s="32"/>
      <c r="K113" s="28" t="s">
        <v>25</v>
      </c>
      <c r="L113" s="32"/>
      <c r="M113" s="205" t="str">
        <f>E19</f>
        <v>VIZUALDK projekt, s.r.o.</v>
      </c>
      <c r="N113" s="225"/>
      <c r="O113" s="225"/>
      <c r="P113" s="225"/>
      <c r="Q113" s="225"/>
      <c r="R113" s="33"/>
    </row>
    <row r="114" spans="2:65" s="1" customFormat="1" ht="14.45" customHeight="1" x14ac:dyDescent="0.3">
      <c r="B114" s="31"/>
      <c r="C114" s="28" t="s">
        <v>24</v>
      </c>
      <c r="D114" s="32"/>
      <c r="E114" s="32"/>
      <c r="F114" s="26" t="str">
        <f>IF(E16="","",E16)</f>
        <v xml:space="preserve"> </v>
      </c>
      <c r="G114" s="32"/>
      <c r="H114" s="32"/>
      <c r="I114" s="32"/>
      <c r="J114" s="32"/>
      <c r="K114" s="28" t="s">
        <v>31</v>
      </c>
      <c r="L114" s="32"/>
      <c r="M114" s="205" t="str">
        <f>E22</f>
        <v xml:space="preserve"> </v>
      </c>
      <c r="N114" s="225"/>
      <c r="O114" s="225"/>
      <c r="P114" s="225"/>
      <c r="Q114" s="225"/>
      <c r="R114" s="33"/>
    </row>
    <row r="115" spans="2:65" s="1" customFormat="1" ht="10.35" customHeight="1" x14ac:dyDescent="0.3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9" customFormat="1" ht="29.25" customHeight="1" x14ac:dyDescent="0.3">
      <c r="B116" s="120"/>
      <c r="C116" s="121" t="s">
        <v>111</v>
      </c>
      <c r="D116" s="122" t="s">
        <v>112</v>
      </c>
      <c r="E116" s="122" t="s">
        <v>54</v>
      </c>
      <c r="F116" s="244" t="s">
        <v>113</v>
      </c>
      <c r="G116" s="245"/>
      <c r="H116" s="245"/>
      <c r="I116" s="245"/>
      <c r="J116" s="122" t="s">
        <v>114</v>
      </c>
      <c r="K116" s="122" t="s">
        <v>115</v>
      </c>
      <c r="L116" s="246" t="s">
        <v>116</v>
      </c>
      <c r="M116" s="245"/>
      <c r="N116" s="244" t="s">
        <v>105</v>
      </c>
      <c r="O116" s="245"/>
      <c r="P116" s="245"/>
      <c r="Q116" s="247"/>
      <c r="R116" s="123"/>
      <c r="T116" s="72" t="s">
        <v>117</v>
      </c>
      <c r="U116" s="73" t="s">
        <v>36</v>
      </c>
      <c r="V116" s="73" t="s">
        <v>118</v>
      </c>
      <c r="W116" s="73" t="s">
        <v>119</v>
      </c>
      <c r="X116" s="73" t="s">
        <v>120</v>
      </c>
      <c r="Y116" s="73" t="s">
        <v>121</v>
      </c>
      <c r="Z116" s="73" t="s">
        <v>122</v>
      </c>
      <c r="AA116" s="74" t="s">
        <v>123</v>
      </c>
    </row>
    <row r="117" spans="2:65" s="1" customFormat="1" ht="29.25" customHeight="1" x14ac:dyDescent="0.35">
      <c r="B117" s="31"/>
      <c r="C117" s="76" t="s">
        <v>101</v>
      </c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262">
        <f>BK117</f>
        <v>0</v>
      </c>
      <c r="O117" s="263"/>
      <c r="P117" s="263"/>
      <c r="Q117" s="263"/>
      <c r="R117" s="33"/>
      <c r="T117" s="75"/>
      <c r="U117" s="47"/>
      <c r="V117" s="47"/>
      <c r="W117" s="124">
        <f>W118+W133</f>
        <v>995.25393500000007</v>
      </c>
      <c r="X117" s="47"/>
      <c r="Y117" s="124">
        <f>Y118+Y133</f>
        <v>4.34930006</v>
      </c>
      <c r="Z117" s="47"/>
      <c r="AA117" s="125">
        <f>AA118+AA133</f>
        <v>0.92972160000000004</v>
      </c>
      <c r="AT117" s="17" t="s">
        <v>71</v>
      </c>
      <c r="AU117" s="17" t="s">
        <v>107</v>
      </c>
      <c r="BK117" s="126">
        <f>BK118+BK133</f>
        <v>0</v>
      </c>
    </row>
    <row r="118" spans="2:65" s="10" customFormat="1" ht="37.35" customHeight="1" x14ac:dyDescent="0.35">
      <c r="B118" s="127"/>
      <c r="C118" s="128"/>
      <c r="D118" s="129" t="s">
        <v>138</v>
      </c>
      <c r="E118" s="129"/>
      <c r="F118" s="129"/>
      <c r="G118" s="129"/>
      <c r="H118" s="129"/>
      <c r="I118" s="129"/>
      <c r="J118" s="129"/>
      <c r="K118" s="129"/>
      <c r="L118" s="129"/>
      <c r="M118" s="129"/>
      <c r="N118" s="264">
        <f>BK118</f>
        <v>0</v>
      </c>
      <c r="O118" s="265"/>
      <c r="P118" s="265"/>
      <c r="Q118" s="265"/>
      <c r="R118" s="130"/>
      <c r="T118" s="131"/>
      <c r="U118" s="128"/>
      <c r="V118" s="128"/>
      <c r="W118" s="132">
        <f>W119+W131</f>
        <v>208.59276599999998</v>
      </c>
      <c r="X118" s="128"/>
      <c r="Y118" s="132">
        <f>Y119+Y131</f>
        <v>3.1711500000000004E-2</v>
      </c>
      <c r="Z118" s="128"/>
      <c r="AA118" s="133">
        <f>AA119+AA131</f>
        <v>0</v>
      </c>
      <c r="AR118" s="134" t="s">
        <v>77</v>
      </c>
      <c r="AT118" s="135" t="s">
        <v>71</v>
      </c>
      <c r="AU118" s="135" t="s">
        <v>72</v>
      </c>
      <c r="AY118" s="134" t="s">
        <v>125</v>
      </c>
      <c r="BK118" s="136">
        <f>BK119+BK131</f>
        <v>0</v>
      </c>
    </row>
    <row r="119" spans="2:65" s="10" customFormat="1" ht="19.899999999999999" customHeight="1" x14ac:dyDescent="0.3">
      <c r="B119" s="127"/>
      <c r="C119" s="128"/>
      <c r="D119" s="164" t="s">
        <v>140</v>
      </c>
      <c r="E119" s="164"/>
      <c r="F119" s="164"/>
      <c r="G119" s="164"/>
      <c r="H119" s="164"/>
      <c r="I119" s="164"/>
      <c r="J119" s="164"/>
      <c r="K119" s="164"/>
      <c r="L119" s="164"/>
      <c r="M119" s="164"/>
      <c r="N119" s="266">
        <f>BK119</f>
        <v>0</v>
      </c>
      <c r="O119" s="267"/>
      <c r="P119" s="267"/>
      <c r="Q119" s="267"/>
      <c r="R119" s="130"/>
      <c r="T119" s="131"/>
      <c r="U119" s="128"/>
      <c r="V119" s="128"/>
      <c r="W119" s="132">
        <f>SUM(W120:W130)</f>
        <v>208.51394999999999</v>
      </c>
      <c r="X119" s="128"/>
      <c r="Y119" s="132">
        <f>SUM(Y120:Y130)</f>
        <v>3.1711500000000004E-2</v>
      </c>
      <c r="Z119" s="128"/>
      <c r="AA119" s="133">
        <f>SUM(AA120:AA130)</f>
        <v>0</v>
      </c>
      <c r="AR119" s="134" t="s">
        <v>77</v>
      </c>
      <c r="AT119" s="135" t="s">
        <v>71</v>
      </c>
      <c r="AU119" s="135" t="s">
        <v>77</v>
      </c>
      <c r="AY119" s="134" t="s">
        <v>125</v>
      </c>
      <c r="BK119" s="136">
        <f>SUM(BK120:BK130)</f>
        <v>0</v>
      </c>
    </row>
    <row r="120" spans="2:65" s="1" customFormat="1" ht="22.5" customHeight="1" x14ac:dyDescent="0.3">
      <c r="B120" s="137"/>
      <c r="C120" s="138" t="s">
        <v>77</v>
      </c>
      <c r="D120" s="138" t="s">
        <v>126</v>
      </c>
      <c r="E120" s="139" t="s">
        <v>401</v>
      </c>
      <c r="F120" s="248" t="s">
        <v>402</v>
      </c>
      <c r="G120" s="249"/>
      <c r="H120" s="249"/>
      <c r="I120" s="249"/>
      <c r="J120" s="140" t="s">
        <v>150</v>
      </c>
      <c r="K120" s="141">
        <v>634.23</v>
      </c>
      <c r="L120" s="250">
        <v>0</v>
      </c>
      <c r="M120" s="249"/>
      <c r="N120" s="250">
        <f>ROUND(L120*K120,3)</f>
        <v>0</v>
      </c>
      <c r="O120" s="249"/>
      <c r="P120" s="249"/>
      <c r="Q120" s="249"/>
      <c r="R120" s="142"/>
      <c r="T120" s="143" t="s">
        <v>3</v>
      </c>
      <c r="U120" s="40" t="s">
        <v>39</v>
      </c>
      <c r="V120" s="144">
        <v>0.32400000000000001</v>
      </c>
      <c r="W120" s="144">
        <f>V120*K120</f>
        <v>205.49052</v>
      </c>
      <c r="X120" s="144">
        <v>5.0000000000000002E-5</v>
      </c>
      <c r="Y120" s="144">
        <f>X120*K120</f>
        <v>3.1711500000000004E-2</v>
      </c>
      <c r="Z120" s="144">
        <v>0</v>
      </c>
      <c r="AA120" s="145">
        <f>Z120*K120</f>
        <v>0</v>
      </c>
      <c r="AR120" s="17" t="s">
        <v>124</v>
      </c>
      <c r="AT120" s="17" t="s">
        <v>126</v>
      </c>
      <c r="AU120" s="17" t="s">
        <v>83</v>
      </c>
      <c r="AY120" s="17" t="s">
        <v>125</v>
      </c>
      <c r="BE120" s="146">
        <f>IF(U120="základná",N120,0)</f>
        <v>0</v>
      </c>
      <c r="BF120" s="146">
        <f>IF(U120="znížená",N120,0)</f>
        <v>0</v>
      </c>
      <c r="BG120" s="146">
        <f>IF(U120="zákl. prenesená",N120,0)</f>
        <v>0</v>
      </c>
      <c r="BH120" s="146">
        <f>IF(U120="zníž. prenesená",N120,0)</f>
        <v>0</v>
      </c>
      <c r="BI120" s="146">
        <f>IF(U120="nulová",N120,0)</f>
        <v>0</v>
      </c>
      <c r="BJ120" s="17" t="s">
        <v>83</v>
      </c>
      <c r="BK120" s="147">
        <f>ROUND(L120*K120,3)</f>
        <v>0</v>
      </c>
      <c r="BL120" s="17" t="s">
        <v>124</v>
      </c>
      <c r="BM120" s="17" t="s">
        <v>403</v>
      </c>
    </row>
    <row r="121" spans="2:65" s="11" customFormat="1" ht="22.5" customHeight="1" x14ac:dyDescent="0.3">
      <c r="B121" s="148"/>
      <c r="C121" s="149"/>
      <c r="D121" s="149"/>
      <c r="E121" s="150" t="s">
        <v>3</v>
      </c>
      <c r="F121" s="257" t="s">
        <v>404</v>
      </c>
      <c r="G121" s="254"/>
      <c r="H121" s="254"/>
      <c r="I121" s="254"/>
      <c r="J121" s="149"/>
      <c r="K121" s="151">
        <v>150</v>
      </c>
      <c r="L121" s="149"/>
      <c r="M121" s="149"/>
      <c r="N121" s="149"/>
      <c r="O121" s="149"/>
      <c r="P121" s="149"/>
      <c r="Q121" s="149"/>
      <c r="R121" s="152"/>
      <c r="T121" s="153"/>
      <c r="U121" s="149"/>
      <c r="V121" s="149"/>
      <c r="W121" s="149"/>
      <c r="X121" s="149"/>
      <c r="Y121" s="149"/>
      <c r="Z121" s="149"/>
      <c r="AA121" s="154"/>
      <c r="AT121" s="155" t="s">
        <v>131</v>
      </c>
      <c r="AU121" s="155" t="s">
        <v>83</v>
      </c>
      <c r="AV121" s="11" t="s">
        <v>83</v>
      </c>
      <c r="AW121" s="11" t="s">
        <v>29</v>
      </c>
      <c r="AX121" s="11" t="s">
        <v>72</v>
      </c>
      <c r="AY121" s="155" t="s">
        <v>125</v>
      </c>
    </row>
    <row r="122" spans="2:65" s="11" customFormat="1" ht="22.5" customHeight="1" x14ac:dyDescent="0.3">
      <c r="B122" s="148"/>
      <c r="C122" s="149"/>
      <c r="D122" s="149"/>
      <c r="E122" s="150" t="s">
        <v>3</v>
      </c>
      <c r="F122" s="253" t="s">
        <v>405</v>
      </c>
      <c r="G122" s="254"/>
      <c r="H122" s="254"/>
      <c r="I122" s="254"/>
      <c r="J122" s="149"/>
      <c r="K122" s="151">
        <v>484.23</v>
      </c>
      <c r="L122" s="149"/>
      <c r="M122" s="149"/>
      <c r="N122" s="149"/>
      <c r="O122" s="149"/>
      <c r="P122" s="149"/>
      <c r="Q122" s="149"/>
      <c r="R122" s="152"/>
      <c r="T122" s="153"/>
      <c r="U122" s="149"/>
      <c r="V122" s="149"/>
      <c r="W122" s="149"/>
      <c r="X122" s="149"/>
      <c r="Y122" s="149"/>
      <c r="Z122" s="149"/>
      <c r="AA122" s="154"/>
      <c r="AT122" s="155" t="s">
        <v>131</v>
      </c>
      <c r="AU122" s="155" t="s">
        <v>83</v>
      </c>
      <c r="AV122" s="11" t="s">
        <v>83</v>
      </c>
      <c r="AW122" s="11" t="s">
        <v>29</v>
      </c>
      <c r="AX122" s="11" t="s">
        <v>72</v>
      </c>
      <c r="AY122" s="155" t="s">
        <v>125</v>
      </c>
    </row>
    <row r="123" spans="2:65" s="12" customFormat="1" ht="22.5" customHeight="1" x14ac:dyDescent="0.3">
      <c r="B123" s="156"/>
      <c r="C123" s="157"/>
      <c r="D123" s="157"/>
      <c r="E123" s="158" t="s">
        <v>3</v>
      </c>
      <c r="F123" s="255" t="s">
        <v>132</v>
      </c>
      <c r="G123" s="256"/>
      <c r="H123" s="256"/>
      <c r="I123" s="256"/>
      <c r="J123" s="157"/>
      <c r="K123" s="159">
        <v>634.23</v>
      </c>
      <c r="L123" s="157"/>
      <c r="M123" s="157"/>
      <c r="N123" s="157"/>
      <c r="O123" s="157"/>
      <c r="P123" s="157"/>
      <c r="Q123" s="157"/>
      <c r="R123" s="160"/>
      <c r="T123" s="161"/>
      <c r="U123" s="157"/>
      <c r="V123" s="157"/>
      <c r="W123" s="157"/>
      <c r="X123" s="157"/>
      <c r="Y123" s="157"/>
      <c r="Z123" s="157"/>
      <c r="AA123" s="162"/>
      <c r="AT123" s="163" t="s">
        <v>131</v>
      </c>
      <c r="AU123" s="163" t="s">
        <v>83</v>
      </c>
      <c r="AV123" s="12" t="s">
        <v>124</v>
      </c>
      <c r="AW123" s="12" t="s">
        <v>29</v>
      </c>
      <c r="AX123" s="12" t="s">
        <v>77</v>
      </c>
      <c r="AY123" s="163" t="s">
        <v>125</v>
      </c>
    </row>
    <row r="124" spans="2:65" s="1" customFormat="1" ht="31.5" customHeight="1" x14ac:dyDescent="0.3">
      <c r="B124" s="137"/>
      <c r="C124" s="138" t="s">
        <v>83</v>
      </c>
      <c r="D124" s="138" t="s">
        <v>126</v>
      </c>
      <c r="E124" s="139" t="s">
        <v>198</v>
      </c>
      <c r="F124" s="248" t="s">
        <v>199</v>
      </c>
      <c r="G124" s="249"/>
      <c r="H124" s="249"/>
      <c r="I124" s="249"/>
      <c r="J124" s="140" t="s">
        <v>200</v>
      </c>
      <c r="K124" s="141">
        <v>0.93</v>
      </c>
      <c r="L124" s="250">
        <v>0</v>
      </c>
      <c r="M124" s="249"/>
      <c r="N124" s="250">
        <f t="shared" ref="N124:N130" si="0">ROUND(L124*K124,3)</f>
        <v>0</v>
      </c>
      <c r="O124" s="249"/>
      <c r="P124" s="249"/>
      <c r="Q124" s="249"/>
      <c r="R124" s="142"/>
      <c r="T124" s="143" t="s">
        <v>3</v>
      </c>
      <c r="U124" s="40" t="s">
        <v>39</v>
      </c>
      <c r="V124" s="144">
        <v>0.88200000000000001</v>
      </c>
      <c r="W124" s="144">
        <f t="shared" ref="W124:W130" si="1">V124*K124</f>
        <v>0.8202600000000001</v>
      </c>
      <c r="X124" s="144">
        <v>0</v>
      </c>
      <c r="Y124" s="144">
        <f t="shared" ref="Y124:Y130" si="2">X124*K124</f>
        <v>0</v>
      </c>
      <c r="Z124" s="144">
        <v>0</v>
      </c>
      <c r="AA124" s="145">
        <f t="shared" ref="AA124:AA130" si="3">Z124*K124</f>
        <v>0</v>
      </c>
      <c r="AR124" s="17" t="s">
        <v>124</v>
      </c>
      <c r="AT124" s="17" t="s">
        <v>126</v>
      </c>
      <c r="AU124" s="17" t="s">
        <v>83</v>
      </c>
      <c r="AY124" s="17" t="s">
        <v>125</v>
      </c>
      <c r="BE124" s="146">
        <f t="shared" ref="BE124:BE130" si="4">IF(U124="základná",N124,0)</f>
        <v>0</v>
      </c>
      <c r="BF124" s="146">
        <f t="shared" ref="BF124:BF130" si="5">IF(U124="znížená",N124,0)</f>
        <v>0</v>
      </c>
      <c r="BG124" s="146">
        <f t="shared" ref="BG124:BG130" si="6">IF(U124="zákl. prenesená",N124,0)</f>
        <v>0</v>
      </c>
      <c r="BH124" s="146">
        <f t="shared" ref="BH124:BH130" si="7">IF(U124="zníž. prenesená",N124,0)</f>
        <v>0</v>
      </c>
      <c r="BI124" s="146">
        <f t="shared" ref="BI124:BI130" si="8">IF(U124="nulová",N124,0)</f>
        <v>0</v>
      </c>
      <c r="BJ124" s="17" t="s">
        <v>83</v>
      </c>
      <c r="BK124" s="147">
        <f t="shared" ref="BK124:BK130" si="9">ROUND(L124*K124,3)</f>
        <v>0</v>
      </c>
      <c r="BL124" s="17" t="s">
        <v>124</v>
      </c>
      <c r="BM124" s="17" t="s">
        <v>406</v>
      </c>
    </row>
    <row r="125" spans="2:65" s="1" customFormat="1" ht="31.5" customHeight="1" x14ac:dyDescent="0.3">
      <c r="B125" s="137"/>
      <c r="C125" s="138" t="s">
        <v>134</v>
      </c>
      <c r="D125" s="138" t="s">
        <v>126</v>
      </c>
      <c r="E125" s="139" t="s">
        <v>203</v>
      </c>
      <c r="F125" s="248" t="s">
        <v>204</v>
      </c>
      <c r="G125" s="249"/>
      <c r="H125" s="249"/>
      <c r="I125" s="249"/>
      <c r="J125" s="140" t="s">
        <v>200</v>
      </c>
      <c r="K125" s="141">
        <v>0.93</v>
      </c>
      <c r="L125" s="250">
        <v>0</v>
      </c>
      <c r="M125" s="249"/>
      <c r="N125" s="250">
        <f t="shared" si="0"/>
        <v>0</v>
      </c>
      <c r="O125" s="249"/>
      <c r="P125" s="249"/>
      <c r="Q125" s="249"/>
      <c r="R125" s="142"/>
      <c r="T125" s="143" t="s">
        <v>3</v>
      </c>
      <c r="U125" s="40" t="s">
        <v>39</v>
      </c>
      <c r="V125" s="144">
        <v>0.61799999999999999</v>
      </c>
      <c r="W125" s="144">
        <f t="shared" si="1"/>
        <v>0.57474000000000003</v>
      </c>
      <c r="X125" s="144">
        <v>0</v>
      </c>
      <c r="Y125" s="144">
        <f t="shared" si="2"/>
        <v>0</v>
      </c>
      <c r="Z125" s="144">
        <v>0</v>
      </c>
      <c r="AA125" s="145">
        <f t="shared" si="3"/>
        <v>0</v>
      </c>
      <c r="AR125" s="17" t="s">
        <v>124</v>
      </c>
      <c r="AT125" s="17" t="s">
        <v>126</v>
      </c>
      <c r="AU125" s="17" t="s">
        <v>83</v>
      </c>
      <c r="AY125" s="17" t="s">
        <v>125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7" t="s">
        <v>83</v>
      </c>
      <c r="BK125" s="147">
        <f t="shared" si="9"/>
        <v>0</v>
      </c>
      <c r="BL125" s="17" t="s">
        <v>124</v>
      </c>
      <c r="BM125" s="17" t="s">
        <v>407</v>
      </c>
    </row>
    <row r="126" spans="2:65" s="1" customFormat="1" ht="31.5" customHeight="1" x14ac:dyDescent="0.3">
      <c r="B126" s="137"/>
      <c r="C126" s="138" t="s">
        <v>124</v>
      </c>
      <c r="D126" s="138" t="s">
        <v>126</v>
      </c>
      <c r="E126" s="139" t="s">
        <v>207</v>
      </c>
      <c r="F126" s="248" t="s">
        <v>208</v>
      </c>
      <c r="G126" s="249"/>
      <c r="H126" s="249"/>
      <c r="I126" s="249"/>
      <c r="J126" s="140" t="s">
        <v>200</v>
      </c>
      <c r="K126" s="141">
        <v>0.93</v>
      </c>
      <c r="L126" s="250">
        <v>0</v>
      </c>
      <c r="M126" s="249"/>
      <c r="N126" s="250">
        <f t="shared" si="0"/>
        <v>0</v>
      </c>
      <c r="O126" s="249"/>
      <c r="P126" s="249"/>
      <c r="Q126" s="249"/>
      <c r="R126" s="142"/>
      <c r="T126" s="143" t="s">
        <v>3</v>
      </c>
      <c r="U126" s="40" t="s">
        <v>39</v>
      </c>
      <c r="V126" s="144">
        <v>0.59799999999999998</v>
      </c>
      <c r="W126" s="144">
        <f t="shared" si="1"/>
        <v>0.55613999999999997</v>
      </c>
      <c r="X126" s="144">
        <v>0</v>
      </c>
      <c r="Y126" s="144">
        <f t="shared" si="2"/>
        <v>0</v>
      </c>
      <c r="Z126" s="144">
        <v>0</v>
      </c>
      <c r="AA126" s="145">
        <f t="shared" si="3"/>
        <v>0</v>
      </c>
      <c r="AR126" s="17" t="s">
        <v>124</v>
      </c>
      <c r="AT126" s="17" t="s">
        <v>126</v>
      </c>
      <c r="AU126" s="17" t="s">
        <v>83</v>
      </c>
      <c r="AY126" s="17" t="s">
        <v>125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7" t="s">
        <v>83</v>
      </c>
      <c r="BK126" s="147">
        <f t="shared" si="9"/>
        <v>0</v>
      </c>
      <c r="BL126" s="17" t="s">
        <v>124</v>
      </c>
      <c r="BM126" s="17" t="s">
        <v>408</v>
      </c>
    </row>
    <row r="127" spans="2:65" s="1" customFormat="1" ht="31.5" customHeight="1" x14ac:dyDescent="0.3">
      <c r="B127" s="137"/>
      <c r="C127" s="138" t="s">
        <v>133</v>
      </c>
      <c r="D127" s="138" t="s">
        <v>126</v>
      </c>
      <c r="E127" s="139" t="s">
        <v>211</v>
      </c>
      <c r="F127" s="248" t="s">
        <v>212</v>
      </c>
      <c r="G127" s="249"/>
      <c r="H127" s="249"/>
      <c r="I127" s="249"/>
      <c r="J127" s="140" t="s">
        <v>200</v>
      </c>
      <c r="K127" s="141">
        <v>8.3699999999999992</v>
      </c>
      <c r="L127" s="250">
        <v>0</v>
      </c>
      <c r="M127" s="249"/>
      <c r="N127" s="250">
        <f t="shared" si="0"/>
        <v>0</v>
      </c>
      <c r="O127" s="249"/>
      <c r="P127" s="249"/>
      <c r="Q127" s="249"/>
      <c r="R127" s="142"/>
      <c r="T127" s="143" t="s">
        <v>3</v>
      </c>
      <c r="U127" s="40" t="s">
        <v>39</v>
      </c>
      <c r="V127" s="144">
        <v>7.0000000000000001E-3</v>
      </c>
      <c r="W127" s="144">
        <f t="shared" si="1"/>
        <v>5.8589999999999996E-2</v>
      </c>
      <c r="X127" s="144">
        <v>0</v>
      </c>
      <c r="Y127" s="144">
        <f t="shared" si="2"/>
        <v>0</v>
      </c>
      <c r="Z127" s="144">
        <v>0</v>
      </c>
      <c r="AA127" s="145">
        <f t="shared" si="3"/>
        <v>0</v>
      </c>
      <c r="AR127" s="17" t="s">
        <v>124</v>
      </c>
      <c r="AT127" s="17" t="s">
        <v>126</v>
      </c>
      <c r="AU127" s="17" t="s">
        <v>83</v>
      </c>
      <c r="AY127" s="17" t="s">
        <v>125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7" t="s">
        <v>83</v>
      </c>
      <c r="BK127" s="147">
        <f t="shared" si="9"/>
        <v>0</v>
      </c>
      <c r="BL127" s="17" t="s">
        <v>124</v>
      </c>
      <c r="BM127" s="17" t="s">
        <v>409</v>
      </c>
    </row>
    <row r="128" spans="2:65" s="1" customFormat="1" ht="31.5" customHeight="1" x14ac:dyDescent="0.3">
      <c r="B128" s="137"/>
      <c r="C128" s="138" t="s">
        <v>188</v>
      </c>
      <c r="D128" s="138" t="s">
        <v>126</v>
      </c>
      <c r="E128" s="139" t="s">
        <v>215</v>
      </c>
      <c r="F128" s="248" t="s">
        <v>216</v>
      </c>
      <c r="G128" s="249"/>
      <c r="H128" s="249"/>
      <c r="I128" s="249"/>
      <c r="J128" s="140" t="s">
        <v>200</v>
      </c>
      <c r="K128" s="141">
        <v>0.93</v>
      </c>
      <c r="L128" s="250">
        <v>0</v>
      </c>
      <c r="M128" s="249"/>
      <c r="N128" s="250">
        <f t="shared" si="0"/>
        <v>0</v>
      </c>
      <c r="O128" s="249"/>
      <c r="P128" s="249"/>
      <c r="Q128" s="249"/>
      <c r="R128" s="142"/>
      <c r="T128" s="143" t="s">
        <v>3</v>
      </c>
      <c r="U128" s="40" t="s">
        <v>39</v>
      </c>
      <c r="V128" s="144">
        <v>0.89</v>
      </c>
      <c r="W128" s="144">
        <f t="shared" si="1"/>
        <v>0.8277000000000001</v>
      </c>
      <c r="X128" s="144">
        <v>0</v>
      </c>
      <c r="Y128" s="144">
        <f t="shared" si="2"/>
        <v>0</v>
      </c>
      <c r="Z128" s="144">
        <v>0</v>
      </c>
      <c r="AA128" s="145">
        <f t="shared" si="3"/>
        <v>0</v>
      </c>
      <c r="AR128" s="17" t="s">
        <v>124</v>
      </c>
      <c r="AT128" s="17" t="s">
        <v>126</v>
      </c>
      <c r="AU128" s="17" t="s">
        <v>83</v>
      </c>
      <c r="AY128" s="17" t="s">
        <v>125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7" t="s">
        <v>83</v>
      </c>
      <c r="BK128" s="147">
        <f t="shared" si="9"/>
        <v>0</v>
      </c>
      <c r="BL128" s="17" t="s">
        <v>124</v>
      </c>
      <c r="BM128" s="17" t="s">
        <v>410</v>
      </c>
    </row>
    <row r="129" spans="2:65" s="1" customFormat="1" ht="31.5" customHeight="1" x14ac:dyDescent="0.3">
      <c r="B129" s="137"/>
      <c r="C129" s="138" t="s">
        <v>197</v>
      </c>
      <c r="D129" s="138" t="s">
        <v>126</v>
      </c>
      <c r="E129" s="139" t="s">
        <v>219</v>
      </c>
      <c r="F129" s="248" t="s">
        <v>220</v>
      </c>
      <c r="G129" s="249"/>
      <c r="H129" s="249"/>
      <c r="I129" s="249"/>
      <c r="J129" s="140" t="s">
        <v>200</v>
      </c>
      <c r="K129" s="141">
        <v>1.86</v>
      </c>
      <c r="L129" s="250">
        <v>0</v>
      </c>
      <c r="M129" s="249"/>
      <c r="N129" s="250">
        <f t="shared" si="0"/>
        <v>0</v>
      </c>
      <c r="O129" s="249"/>
      <c r="P129" s="249"/>
      <c r="Q129" s="249"/>
      <c r="R129" s="142"/>
      <c r="T129" s="143" t="s">
        <v>3</v>
      </c>
      <c r="U129" s="40" t="s">
        <v>39</v>
      </c>
      <c r="V129" s="144">
        <v>0.1</v>
      </c>
      <c r="W129" s="144">
        <f t="shared" si="1"/>
        <v>0.18600000000000003</v>
      </c>
      <c r="X129" s="144">
        <v>0</v>
      </c>
      <c r="Y129" s="144">
        <f t="shared" si="2"/>
        <v>0</v>
      </c>
      <c r="Z129" s="144">
        <v>0</v>
      </c>
      <c r="AA129" s="145">
        <f t="shared" si="3"/>
        <v>0</v>
      </c>
      <c r="AR129" s="17" t="s">
        <v>124</v>
      </c>
      <c r="AT129" s="17" t="s">
        <v>126</v>
      </c>
      <c r="AU129" s="17" t="s">
        <v>83</v>
      </c>
      <c r="AY129" s="17" t="s">
        <v>125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7" t="s">
        <v>83</v>
      </c>
      <c r="BK129" s="147">
        <f t="shared" si="9"/>
        <v>0</v>
      </c>
      <c r="BL129" s="17" t="s">
        <v>124</v>
      </c>
      <c r="BM129" s="17" t="s">
        <v>411</v>
      </c>
    </row>
    <row r="130" spans="2:65" s="1" customFormat="1" ht="31.5" customHeight="1" x14ac:dyDescent="0.3">
      <c r="B130" s="137"/>
      <c r="C130" s="138" t="s">
        <v>202</v>
      </c>
      <c r="D130" s="138" t="s">
        <v>126</v>
      </c>
      <c r="E130" s="139" t="s">
        <v>412</v>
      </c>
      <c r="F130" s="248" t="s">
        <v>413</v>
      </c>
      <c r="G130" s="249"/>
      <c r="H130" s="249"/>
      <c r="I130" s="249"/>
      <c r="J130" s="140" t="s">
        <v>200</v>
      </c>
      <c r="K130" s="141">
        <v>0.93</v>
      </c>
      <c r="L130" s="250">
        <v>0</v>
      </c>
      <c r="M130" s="249"/>
      <c r="N130" s="250">
        <f t="shared" si="0"/>
        <v>0</v>
      </c>
      <c r="O130" s="249"/>
      <c r="P130" s="249"/>
      <c r="Q130" s="249"/>
      <c r="R130" s="142"/>
      <c r="T130" s="143" t="s">
        <v>3</v>
      </c>
      <c r="U130" s="40" t="s">
        <v>39</v>
      </c>
      <c r="V130" s="144">
        <v>0</v>
      </c>
      <c r="W130" s="144">
        <f t="shared" si="1"/>
        <v>0</v>
      </c>
      <c r="X130" s="144">
        <v>0</v>
      </c>
      <c r="Y130" s="144">
        <f t="shared" si="2"/>
        <v>0</v>
      </c>
      <c r="Z130" s="144">
        <v>0</v>
      </c>
      <c r="AA130" s="145">
        <f t="shared" si="3"/>
        <v>0</v>
      </c>
      <c r="AR130" s="17" t="s">
        <v>124</v>
      </c>
      <c r="AT130" s="17" t="s">
        <v>126</v>
      </c>
      <c r="AU130" s="17" t="s">
        <v>83</v>
      </c>
      <c r="AY130" s="17" t="s">
        <v>125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7" t="s">
        <v>83</v>
      </c>
      <c r="BK130" s="147">
        <f t="shared" si="9"/>
        <v>0</v>
      </c>
      <c r="BL130" s="17" t="s">
        <v>124</v>
      </c>
      <c r="BM130" s="17" t="s">
        <v>414</v>
      </c>
    </row>
    <row r="131" spans="2:65" s="10" customFormat="1" ht="29.85" customHeight="1" x14ac:dyDescent="0.3">
      <c r="B131" s="127"/>
      <c r="C131" s="128"/>
      <c r="D131" s="164" t="s">
        <v>141</v>
      </c>
      <c r="E131" s="164"/>
      <c r="F131" s="164"/>
      <c r="G131" s="164"/>
      <c r="H131" s="164"/>
      <c r="I131" s="164"/>
      <c r="J131" s="164"/>
      <c r="K131" s="164"/>
      <c r="L131" s="164"/>
      <c r="M131" s="164"/>
      <c r="N131" s="268">
        <f>BK131</f>
        <v>0</v>
      </c>
      <c r="O131" s="269"/>
      <c r="P131" s="269"/>
      <c r="Q131" s="269"/>
      <c r="R131" s="130"/>
      <c r="T131" s="131"/>
      <c r="U131" s="128"/>
      <c r="V131" s="128"/>
      <c r="W131" s="132">
        <f>W132</f>
        <v>7.8816000000000011E-2</v>
      </c>
      <c r="X131" s="128"/>
      <c r="Y131" s="132">
        <f>Y132</f>
        <v>0</v>
      </c>
      <c r="Z131" s="128"/>
      <c r="AA131" s="133">
        <f>AA132</f>
        <v>0</v>
      </c>
      <c r="AR131" s="134" t="s">
        <v>77</v>
      </c>
      <c r="AT131" s="135" t="s">
        <v>71</v>
      </c>
      <c r="AU131" s="135" t="s">
        <v>77</v>
      </c>
      <c r="AY131" s="134" t="s">
        <v>125</v>
      </c>
      <c r="BK131" s="136">
        <f>BK132</f>
        <v>0</v>
      </c>
    </row>
    <row r="132" spans="2:65" s="1" customFormat="1" ht="31.5" customHeight="1" x14ac:dyDescent="0.3">
      <c r="B132" s="137"/>
      <c r="C132" s="138" t="s">
        <v>206</v>
      </c>
      <c r="D132" s="138" t="s">
        <v>126</v>
      </c>
      <c r="E132" s="139" t="s">
        <v>227</v>
      </c>
      <c r="F132" s="248" t="s">
        <v>228</v>
      </c>
      <c r="G132" s="249"/>
      <c r="H132" s="249"/>
      <c r="I132" s="249"/>
      <c r="J132" s="140" t="s">
        <v>200</v>
      </c>
      <c r="K132" s="141">
        <v>3.2000000000000001E-2</v>
      </c>
      <c r="L132" s="250">
        <v>0</v>
      </c>
      <c r="M132" s="249"/>
      <c r="N132" s="250">
        <f>ROUND(L132*K132,3)</f>
        <v>0</v>
      </c>
      <c r="O132" s="249"/>
      <c r="P132" s="249"/>
      <c r="Q132" s="249"/>
      <c r="R132" s="142"/>
      <c r="T132" s="143" t="s">
        <v>3</v>
      </c>
      <c r="U132" s="40" t="s">
        <v>39</v>
      </c>
      <c r="V132" s="144">
        <v>2.4630000000000001</v>
      </c>
      <c r="W132" s="144">
        <f>V132*K132</f>
        <v>7.8816000000000011E-2</v>
      </c>
      <c r="X132" s="144">
        <v>0</v>
      </c>
      <c r="Y132" s="144">
        <f>X132*K132</f>
        <v>0</v>
      </c>
      <c r="Z132" s="144">
        <v>0</v>
      </c>
      <c r="AA132" s="145">
        <f>Z132*K132</f>
        <v>0</v>
      </c>
      <c r="AR132" s="17" t="s">
        <v>124</v>
      </c>
      <c r="AT132" s="17" t="s">
        <v>126</v>
      </c>
      <c r="AU132" s="17" t="s">
        <v>83</v>
      </c>
      <c r="AY132" s="17" t="s">
        <v>125</v>
      </c>
      <c r="BE132" s="146">
        <f>IF(U132="základná",N132,0)</f>
        <v>0</v>
      </c>
      <c r="BF132" s="146">
        <f>IF(U132="znížená",N132,0)</f>
        <v>0</v>
      </c>
      <c r="BG132" s="146">
        <f>IF(U132="zákl. prenesená",N132,0)</f>
        <v>0</v>
      </c>
      <c r="BH132" s="146">
        <f>IF(U132="zníž. prenesená",N132,0)</f>
        <v>0</v>
      </c>
      <c r="BI132" s="146">
        <f>IF(U132="nulová",N132,0)</f>
        <v>0</v>
      </c>
      <c r="BJ132" s="17" t="s">
        <v>83</v>
      </c>
      <c r="BK132" s="147">
        <f>ROUND(L132*K132,3)</f>
        <v>0</v>
      </c>
      <c r="BL132" s="17" t="s">
        <v>124</v>
      </c>
      <c r="BM132" s="17" t="s">
        <v>415</v>
      </c>
    </row>
    <row r="133" spans="2:65" s="10" customFormat="1" ht="37.35" customHeight="1" x14ac:dyDescent="0.35">
      <c r="B133" s="127"/>
      <c r="C133" s="128"/>
      <c r="D133" s="129" t="s">
        <v>142</v>
      </c>
      <c r="E133" s="129"/>
      <c r="F133" s="129"/>
      <c r="G133" s="129"/>
      <c r="H133" s="129"/>
      <c r="I133" s="129"/>
      <c r="J133" s="129"/>
      <c r="K133" s="129"/>
      <c r="L133" s="129"/>
      <c r="M133" s="129"/>
      <c r="N133" s="270">
        <f>BK133</f>
        <v>0</v>
      </c>
      <c r="O133" s="271"/>
      <c r="P133" s="271"/>
      <c r="Q133" s="271"/>
      <c r="R133" s="130"/>
      <c r="T133" s="131"/>
      <c r="U133" s="128"/>
      <c r="V133" s="128"/>
      <c r="W133" s="132">
        <f>W134+W152</f>
        <v>786.66116900000009</v>
      </c>
      <c r="X133" s="128"/>
      <c r="Y133" s="132">
        <f>Y134+Y152</f>
        <v>4.3175885599999999</v>
      </c>
      <c r="Z133" s="128"/>
      <c r="AA133" s="133">
        <f>AA134+AA152</f>
        <v>0.92972160000000004</v>
      </c>
      <c r="AR133" s="134" t="s">
        <v>83</v>
      </c>
      <c r="AT133" s="135" t="s">
        <v>71</v>
      </c>
      <c r="AU133" s="135" t="s">
        <v>72</v>
      </c>
      <c r="AY133" s="134" t="s">
        <v>125</v>
      </c>
      <c r="BK133" s="136">
        <f>BK134+BK152</f>
        <v>0</v>
      </c>
    </row>
    <row r="134" spans="2:65" s="10" customFormat="1" ht="19.899999999999999" customHeight="1" x14ac:dyDescent="0.3">
      <c r="B134" s="127"/>
      <c r="C134" s="128"/>
      <c r="D134" s="164" t="s">
        <v>399</v>
      </c>
      <c r="E134" s="164"/>
      <c r="F134" s="164"/>
      <c r="G134" s="164"/>
      <c r="H134" s="164"/>
      <c r="I134" s="164"/>
      <c r="J134" s="164"/>
      <c r="K134" s="164"/>
      <c r="L134" s="164"/>
      <c r="M134" s="164"/>
      <c r="N134" s="266">
        <f>BK134</f>
        <v>0</v>
      </c>
      <c r="O134" s="267"/>
      <c r="P134" s="267"/>
      <c r="Q134" s="267"/>
      <c r="R134" s="130"/>
      <c r="T134" s="131"/>
      <c r="U134" s="128"/>
      <c r="V134" s="128"/>
      <c r="W134" s="132">
        <f>SUM(W135:W151)</f>
        <v>322.209407</v>
      </c>
      <c r="X134" s="128"/>
      <c r="Y134" s="132">
        <f>SUM(Y135:Y151)</f>
        <v>4.2788501600000002</v>
      </c>
      <c r="Z134" s="128"/>
      <c r="AA134" s="133">
        <f>SUM(AA135:AA151)</f>
        <v>0.92972160000000004</v>
      </c>
      <c r="AR134" s="134" t="s">
        <v>83</v>
      </c>
      <c r="AT134" s="135" t="s">
        <v>71</v>
      </c>
      <c r="AU134" s="135" t="s">
        <v>77</v>
      </c>
      <c r="AY134" s="134" t="s">
        <v>125</v>
      </c>
      <c r="BK134" s="136">
        <f>SUM(BK135:BK151)</f>
        <v>0</v>
      </c>
    </row>
    <row r="135" spans="2:65" s="1" customFormat="1" ht="44.25" customHeight="1" x14ac:dyDescent="0.3">
      <c r="B135" s="137"/>
      <c r="C135" s="138" t="s">
        <v>210</v>
      </c>
      <c r="D135" s="138" t="s">
        <v>126</v>
      </c>
      <c r="E135" s="139" t="s">
        <v>416</v>
      </c>
      <c r="F135" s="248" t="s">
        <v>417</v>
      </c>
      <c r="G135" s="249"/>
      <c r="H135" s="249"/>
      <c r="I135" s="249"/>
      <c r="J135" s="140" t="s">
        <v>150</v>
      </c>
      <c r="K135" s="141">
        <v>484.23</v>
      </c>
      <c r="L135" s="250">
        <v>0</v>
      </c>
      <c r="M135" s="249"/>
      <c r="N135" s="250">
        <f>ROUND(L135*K135,3)</f>
        <v>0</v>
      </c>
      <c r="O135" s="249"/>
      <c r="P135" s="249"/>
      <c r="Q135" s="249"/>
      <c r="R135" s="142"/>
      <c r="T135" s="143" t="s">
        <v>3</v>
      </c>
      <c r="U135" s="40" t="s">
        <v>39</v>
      </c>
      <c r="V135" s="144">
        <v>6.2E-2</v>
      </c>
      <c r="W135" s="144">
        <f>V135*K135</f>
        <v>30.022259999999999</v>
      </c>
      <c r="X135" s="144">
        <v>0</v>
      </c>
      <c r="Y135" s="144">
        <f>X135*K135</f>
        <v>0</v>
      </c>
      <c r="Z135" s="144">
        <v>1.92E-3</v>
      </c>
      <c r="AA135" s="145">
        <f>Z135*K135</f>
        <v>0.92972160000000004</v>
      </c>
      <c r="AR135" s="17" t="s">
        <v>233</v>
      </c>
      <c r="AT135" s="17" t="s">
        <v>126</v>
      </c>
      <c r="AU135" s="17" t="s">
        <v>83</v>
      </c>
      <c r="AY135" s="17" t="s">
        <v>125</v>
      </c>
      <c r="BE135" s="146">
        <f>IF(U135="základná",N135,0)</f>
        <v>0</v>
      </c>
      <c r="BF135" s="146">
        <f>IF(U135="znížená",N135,0)</f>
        <v>0</v>
      </c>
      <c r="BG135" s="146">
        <f>IF(U135="zákl. prenesená",N135,0)</f>
        <v>0</v>
      </c>
      <c r="BH135" s="146">
        <f>IF(U135="zníž. prenesená",N135,0)</f>
        <v>0</v>
      </c>
      <c r="BI135" s="146">
        <f>IF(U135="nulová",N135,0)</f>
        <v>0</v>
      </c>
      <c r="BJ135" s="17" t="s">
        <v>83</v>
      </c>
      <c r="BK135" s="147">
        <f>ROUND(L135*K135,3)</f>
        <v>0</v>
      </c>
      <c r="BL135" s="17" t="s">
        <v>233</v>
      </c>
      <c r="BM135" s="17" t="s">
        <v>418</v>
      </c>
    </row>
    <row r="136" spans="2:65" s="13" customFormat="1" ht="22.5" customHeight="1" x14ac:dyDescent="0.3">
      <c r="B136" s="168"/>
      <c r="C136" s="169"/>
      <c r="D136" s="169"/>
      <c r="E136" s="170" t="s">
        <v>3</v>
      </c>
      <c r="F136" s="251" t="s">
        <v>419</v>
      </c>
      <c r="G136" s="252"/>
      <c r="H136" s="252"/>
      <c r="I136" s="252"/>
      <c r="J136" s="169"/>
      <c r="K136" s="171" t="s">
        <v>3</v>
      </c>
      <c r="L136" s="169"/>
      <c r="M136" s="169"/>
      <c r="N136" s="169"/>
      <c r="O136" s="169"/>
      <c r="P136" s="169"/>
      <c r="Q136" s="169"/>
      <c r="R136" s="172"/>
      <c r="T136" s="173"/>
      <c r="U136" s="169"/>
      <c r="V136" s="169"/>
      <c r="W136" s="169"/>
      <c r="X136" s="169"/>
      <c r="Y136" s="169"/>
      <c r="Z136" s="169"/>
      <c r="AA136" s="174"/>
      <c r="AT136" s="175" t="s">
        <v>131</v>
      </c>
      <c r="AU136" s="175" t="s">
        <v>83</v>
      </c>
      <c r="AV136" s="13" t="s">
        <v>77</v>
      </c>
      <c r="AW136" s="13" t="s">
        <v>29</v>
      </c>
      <c r="AX136" s="13" t="s">
        <v>72</v>
      </c>
      <c r="AY136" s="175" t="s">
        <v>125</v>
      </c>
    </row>
    <row r="137" spans="2:65" s="11" customFormat="1" ht="22.5" customHeight="1" x14ac:dyDescent="0.3">
      <c r="B137" s="148"/>
      <c r="C137" s="149"/>
      <c r="D137" s="149"/>
      <c r="E137" s="150" t="s">
        <v>3</v>
      </c>
      <c r="F137" s="253" t="s">
        <v>420</v>
      </c>
      <c r="G137" s="254"/>
      <c r="H137" s="254"/>
      <c r="I137" s="254"/>
      <c r="J137" s="149"/>
      <c r="K137" s="151">
        <v>484.23</v>
      </c>
      <c r="L137" s="149"/>
      <c r="M137" s="149"/>
      <c r="N137" s="149"/>
      <c r="O137" s="149"/>
      <c r="P137" s="149"/>
      <c r="Q137" s="149"/>
      <c r="R137" s="152"/>
      <c r="T137" s="153"/>
      <c r="U137" s="149"/>
      <c r="V137" s="149"/>
      <c r="W137" s="149"/>
      <c r="X137" s="149"/>
      <c r="Y137" s="149"/>
      <c r="Z137" s="149"/>
      <c r="AA137" s="154"/>
      <c r="AT137" s="155" t="s">
        <v>131</v>
      </c>
      <c r="AU137" s="155" t="s">
        <v>83</v>
      </c>
      <c r="AV137" s="11" t="s">
        <v>83</v>
      </c>
      <c r="AW137" s="11" t="s">
        <v>29</v>
      </c>
      <c r="AX137" s="11" t="s">
        <v>72</v>
      </c>
      <c r="AY137" s="155" t="s">
        <v>125</v>
      </c>
    </row>
    <row r="138" spans="2:65" s="12" customFormat="1" ht="22.5" customHeight="1" x14ac:dyDescent="0.3">
      <c r="B138" s="156"/>
      <c r="C138" s="157"/>
      <c r="D138" s="157"/>
      <c r="E138" s="158" t="s">
        <v>3</v>
      </c>
      <c r="F138" s="255" t="s">
        <v>132</v>
      </c>
      <c r="G138" s="256"/>
      <c r="H138" s="256"/>
      <c r="I138" s="256"/>
      <c r="J138" s="157"/>
      <c r="K138" s="159">
        <v>484.23</v>
      </c>
      <c r="L138" s="157"/>
      <c r="M138" s="157"/>
      <c r="N138" s="157"/>
      <c r="O138" s="157"/>
      <c r="P138" s="157"/>
      <c r="Q138" s="157"/>
      <c r="R138" s="160"/>
      <c r="T138" s="161"/>
      <c r="U138" s="157"/>
      <c r="V138" s="157"/>
      <c r="W138" s="157"/>
      <c r="X138" s="157"/>
      <c r="Y138" s="157"/>
      <c r="Z138" s="157"/>
      <c r="AA138" s="162"/>
      <c r="AT138" s="163" t="s">
        <v>131</v>
      </c>
      <c r="AU138" s="163" t="s">
        <v>83</v>
      </c>
      <c r="AV138" s="12" t="s">
        <v>124</v>
      </c>
      <c r="AW138" s="12" t="s">
        <v>29</v>
      </c>
      <c r="AX138" s="12" t="s">
        <v>77</v>
      </c>
      <c r="AY138" s="163" t="s">
        <v>125</v>
      </c>
    </row>
    <row r="139" spans="2:65" s="1" customFormat="1" ht="44.25" customHeight="1" x14ac:dyDescent="0.3">
      <c r="B139" s="137"/>
      <c r="C139" s="138" t="s">
        <v>214</v>
      </c>
      <c r="D139" s="138" t="s">
        <v>126</v>
      </c>
      <c r="E139" s="139" t="s">
        <v>421</v>
      </c>
      <c r="F139" s="248" t="s">
        <v>422</v>
      </c>
      <c r="G139" s="249"/>
      <c r="H139" s="249"/>
      <c r="I139" s="249"/>
      <c r="J139" s="140" t="s">
        <v>150</v>
      </c>
      <c r="K139" s="141">
        <v>1108.194</v>
      </c>
      <c r="L139" s="250">
        <v>0</v>
      </c>
      <c r="M139" s="249"/>
      <c r="N139" s="250">
        <f>ROUND(L139*K139,3)</f>
        <v>0</v>
      </c>
      <c r="O139" s="249"/>
      <c r="P139" s="249"/>
      <c r="Q139" s="249"/>
      <c r="R139" s="142"/>
      <c r="T139" s="143" t="s">
        <v>3</v>
      </c>
      <c r="U139" s="40" t="s">
        <v>39</v>
      </c>
      <c r="V139" s="144">
        <v>0.23599999999999999</v>
      </c>
      <c r="W139" s="144">
        <f>V139*K139</f>
        <v>261.53378399999997</v>
      </c>
      <c r="X139" s="144">
        <v>2.9999999999999997E-4</v>
      </c>
      <c r="Y139" s="144">
        <f>X139*K139</f>
        <v>0.33245819999999998</v>
      </c>
      <c r="Z139" s="144">
        <v>0</v>
      </c>
      <c r="AA139" s="145">
        <f>Z139*K139</f>
        <v>0</v>
      </c>
      <c r="AR139" s="17" t="s">
        <v>233</v>
      </c>
      <c r="AT139" s="17" t="s">
        <v>126</v>
      </c>
      <c r="AU139" s="17" t="s">
        <v>83</v>
      </c>
      <c r="AY139" s="17" t="s">
        <v>125</v>
      </c>
      <c r="BE139" s="146">
        <f>IF(U139="základná",N139,0)</f>
        <v>0</v>
      </c>
      <c r="BF139" s="146">
        <f>IF(U139="znížená",N139,0)</f>
        <v>0</v>
      </c>
      <c r="BG139" s="146">
        <f>IF(U139="zákl. prenesená",N139,0)</f>
        <v>0</v>
      </c>
      <c r="BH139" s="146">
        <f>IF(U139="zníž. prenesená",N139,0)</f>
        <v>0</v>
      </c>
      <c r="BI139" s="146">
        <f>IF(U139="nulová",N139,0)</f>
        <v>0</v>
      </c>
      <c r="BJ139" s="17" t="s">
        <v>83</v>
      </c>
      <c r="BK139" s="147">
        <f>ROUND(L139*K139,3)</f>
        <v>0</v>
      </c>
      <c r="BL139" s="17" t="s">
        <v>233</v>
      </c>
      <c r="BM139" s="17" t="s">
        <v>423</v>
      </c>
    </row>
    <row r="140" spans="2:65" s="13" customFormat="1" ht="22.5" customHeight="1" x14ac:dyDescent="0.3">
      <c r="B140" s="168"/>
      <c r="C140" s="169"/>
      <c r="D140" s="169"/>
      <c r="E140" s="170" t="s">
        <v>3</v>
      </c>
      <c r="F140" s="251" t="s">
        <v>424</v>
      </c>
      <c r="G140" s="252"/>
      <c r="H140" s="252"/>
      <c r="I140" s="252"/>
      <c r="J140" s="169"/>
      <c r="K140" s="171" t="s">
        <v>3</v>
      </c>
      <c r="L140" s="169"/>
      <c r="M140" s="169"/>
      <c r="N140" s="169"/>
      <c r="O140" s="169"/>
      <c r="P140" s="169"/>
      <c r="Q140" s="169"/>
      <c r="R140" s="172"/>
      <c r="T140" s="173"/>
      <c r="U140" s="169"/>
      <c r="V140" s="169"/>
      <c r="W140" s="169"/>
      <c r="X140" s="169"/>
      <c r="Y140" s="169"/>
      <c r="Z140" s="169"/>
      <c r="AA140" s="174"/>
      <c r="AT140" s="175" t="s">
        <v>131</v>
      </c>
      <c r="AU140" s="175" t="s">
        <v>83</v>
      </c>
      <c r="AV140" s="13" t="s">
        <v>77</v>
      </c>
      <c r="AW140" s="13" t="s">
        <v>29</v>
      </c>
      <c r="AX140" s="13" t="s">
        <v>72</v>
      </c>
      <c r="AY140" s="175" t="s">
        <v>125</v>
      </c>
    </row>
    <row r="141" spans="2:65" s="11" customFormat="1" ht="22.5" customHeight="1" x14ac:dyDescent="0.3">
      <c r="B141" s="148"/>
      <c r="C141" s="149"/>
      <c r="D141" s="149"/>
      <c r="E141" s="150" t="s">
        <v>3</v>
      </c>
      <c r="F141" s="253" t="s">
        <v>425</v>
      </c>
      <c r="G141" s="254"/>
      <c r="H141" s="254"/>
      <c r="I141" s="254"/>
      <c r="J141" s="149"/>
      <c r="K141" s="151">
        <v>484.23</v>
      </c>
      <c r="L141" s="149"/>
      <c r="M141" s="149"/>
      <c r="N141" s="149"/>
      <c r="O141" s="149"/>
      <c r="P141" s="149"/>
      <c r="Q141" s="149"/>
      <c r="R141" s="152"/>
      <c r="T141" s="153"/>
      <c r="U141" s="149"/>
      <c r="V141" s="149"/>
      <c r="W141" s="149"/>
      <c r="X141" s="149"/>
      <c r="Y141" s="149"/>
      <c r="Z141" s="149"/>
      <c r="AA141" s="154"/>
      <c r="AT141" s="155" t="s">
        <v>131</v>
      </c>
      <c r="AU141" s="155" t="s">
        <v>83</v>
      </c>
      <c r="AV141" s="11" t="s">
        <v>83</v>
      </c>
      <c r="AW141" s="11" t="s">
        <v>29</v>
      </c>
      <c r="AX141" s="11" t="s">
        <v>72</v>
      </c>
      <c r="AY141" s="155" t="s">
        <v>125</v>
      </c>
    </row>
    <row r="142" spans="2:65" s="11" customFormat="1" ht="22.5" customHeight="1" x14ac:dyDescent="0.3">
      <c r="B142" s="148"/>
      <c r="C142" s="149"/>
      <c r="D142" s="149"/>
      <c r="E142" s="150" t="s">
        <v>3</v>
      </c>
      <c r="F142" s="253" t="s">
        <v>426</v>
      </c>
      <c r="G142" s="254"/>
      <c r="H142" s="254"/>
      <c r="I142" s="254"/>
      <c r="J142" s="149"/>
      <c r="K142" s="151">
        <v>623.96400000000006</v>
      </c>
      <c r="L142" s="149"/>
      <c r="M142" s="149"/>
      <c r="N142" s="149"/>
      <c r="O142" s="149"/>
      <c r="P142" s="149"/>
      <c r="Q142" s="149"/>
      <c r="R142" s="152"/>
      <c r="T142" s="153"/>
      <c r="U142" s="149"/>
      <c r="V142" s="149"/>
      <c r="W142" s="149"/>
      <c r="X142" s="149"/>
      <c r="Y142" s="149"/>
      <c r="Z142" s="149"/>
      <c r="AA142" s="154"/>
      <c r="AT142" s="155" t="s">
        <v>131</v>
      </c>
      <c r="AU142" s="155" t="s">
        <v>83</v>
      </c>
      <c r="AV142" s="11" t="s">
        <v>83</v>
      </c>
      <c r="AW142" s="11" t="s">
        <v>29</v>
      </c>
      <c r="AX142" s="11" t="s">
        <v>72</v>
      </c>
      <c r="AY142" s="155" t="s">
        <v>125</v>
      </c>
    </row>
    <row r="143" spans="2:65" s="12" customFormat="1" ht="22.5" customHeight="1" x14ac:dyDescent="0.3">
      <c r="B143" s="156"/>
      <c r="C143" s="157"/>
      <c r="D143" s="157"/>
      <c r="E143" s="158" t="s">
        <v>3</v>
      </c>
      <c r="F143" s="255" t="s">
        <v>132</v>
      </c>
      <c r="G143" s="256"/>
      <c r="H143" s="256"/>
      <c r="I143" s="256"/>
      <c r="J143" s="157"/>
      <c r="K143" s="159">
        <v>1108.194</v>
      </c>
      <c r="L143" s="157"/>
      <c r="M143" s="157"/>
      <c r="N143" s="157"/>
      <c r="O143" s="157"/>
      <c r="P143" s="157"/>
      <c r="Q143" s="157"/>
      <c r="R143" s="160"/>
      <c r="T143" s="161"/>
      <c r="U143" s="157"/>
      <c r="V143" s="157"/>
      <c r="W143" s="157"/>
      <c r="X143" s="157"/>
      <c r="Y143" s="157"/>
      <c r="Z143" s="157"/>
      <c r="AA143" s="162"/>
      <c r="AT143" s="163" t="s">
        <v>131</v>
      </c>
      <c r="AU143" s="163" t="s">
        <v>83</v>
      </c>
      <c r="AV143" s="12" t="s">
        <v>124</v>
      </c>
      <c r="AW143" s="12" t="s">
        <v>29</v>
      </c>
      <c r="AX143" s="12" t="s">
        <v>77</v>
      </c>
      <c r="AY143" s="163" t="s">
        <v>125</v>
      </c>
    </row>
    <row r="144" spans="2:65" s="1" customFormat="1" ht="22.5" customHeight="1" x14ac:dyDescent="0.3">
      <c r="B144" s="137"/>
      <c r="C144" s="176" t="s">
        <v>218</v>
      </c>
      <c r="D144" s="176" t="s">
        <v>256</v>
      </c>
      <c r="E144" s="177" t="s">
        <v>427</v>
      </c>
      <c r="F144" s="258" t="s">
        <v>428</v>
      </c>
      <c r="G144" s="259"/>
      <c r="H144" s="259"/>
      <c r="I144" s="259"/>
      <c r="J144" s="178" t="s">
        <v>150</v>
      </c>
      <c r="K144" s="179">
        <v>493.91500000000002</v>
      </c>
      <c r="L144" s="260">
        <v>0</v>
      </c>
      <c r="M144" s="259"/>
      <c r="N144" s="260">
        <f>ROUND(L144*K144,3)</f>
        <v>0</v>
      </c>
      <c r="O144" s="249"/>
      <c r="P144" s="249"/>
      <c r="Q144" s="249"/>
      <c r="R144" s="142"/>
      <c r="T144" s="143" t="s">
        <v>3</v>
      </c>
      <c r="U144" s="40" t="s">
        <v>39</v>
      </c>
      <c r="V144" s="144">
        <v>0</v>
      </c>
      <c r="W144" s="144">
        <f>V144*K144</f>
        <v>0</v>
      </c>
      <c r="X144" s="144">
        <v>2.3999999999999998E-3</v>
      </c>
      <c r="Y144" s="144">
        <f>X144*K144</f>
        <v>1.1853959999999999</v>
      </c>
      <c r="Z144" s="144">
        <v>0</v>
      </c>
      <c r="AA144" s="145">
        <f>Z144*K144</f>
        <v>0</v>
      </c>
      <c r="AR144" s="17" t="s">
        <v>259</v>
      </c>
      <c r="AT144" s="17" t="s">
        <v>256</v>
      </c>
      <c r="AU144" s="17" t="s">
        <v>83</v>
      </c>
      <c r="AY144" s="17" t="s">
        <v>125</v>
      </c>
      <c r="BE144" s="146">
        <f>IF(U144="základná",N144,0)</f>
        <v>0</v>
      </c>
      <c r="BF144" s="146">
        <f>IF(U144="znížená",N144,0)</f>
        <v>0</v>
      </c>
      <c r="BG144" s="146">
        <f>IF(U144="zákl. prenesená",N144,0)</f>
        <v>0</v>
      </c>
      <c r="BH144" s="146">
        <f>IF(U144="zníž. prenesená",N144,0)</f>
        <v>0</v>
      </c>
      <c r="BI144" s="146">
        <f>IF(U144="nulová",N144,0)</f>
        <v>0</v>
      </c>
      <c r="BJ144" s="17" t="s">
        <v>83</v>
      </c>
      <c r="BK144" s="147">
        <f>ROUND(L144*K144,3)</f>
        <v>0</v>
      </c>
      <c r="BL144" s="17" t="s">
        <v>233</v>
      </c>
      <c r="BM144" s="17" t="s">
        <v>429</v>
      </c>
    </row>
    <row r="145" spans="2:65" s="1" customFormat="1" ht="22.5" customHeight="1" x14ac:dyDescent="0.3">
      <c r="B145" s="137"/>
      <c r="C145" s="176" t="s">
        <v>222</v>
      </c>
      <c r="D145" s="176" t="s">
        <v>256</v>
      </c>
      <c r="E145" s="177" t="s">
        <v>430</v>
      </c>
      <c r="F145" s="258" t="s">
        <v>431</v>
      </c>
      <c r="G145" s="259"/>
      <c r="H145" s="259"/>
      <c r="I145" s="259"/>
      <c r="J145" s="178" t="s">
        <v>150</v>
      </c>
      <c r="K145" s="179">
        <v>636.44299999999998</v>
      </c>
      <c r="L145" s="260">
        <v>0</v>
      </c>
      <c r="M145" s="259"/>
      <c r="N145" s="260">
        <f>ROUND(L145*K145,3)</f>
        <v>0</v>
      </c>
      <c r="O145" s="249"/>
      <c r="P145" s="249"/>
      <c r="Q145" s="249"/>
      <c r="R145" s="142"/>
      <c r="T145" s="143" t="s">
        <v>3</v>
      </c>
      <c r="U145" s="40" t="s">
        <v>39</v>
      </c>
      <c r="V145" s="144">
        <v>0</v>
      </c>
      <c r="W145" s="144">
        <f>V145*K145</f>
        <v>0</v>
      </c>
      <c r="X145" s="144">
        <v>4.3200000000000001E-3</v>
      </c>
      <c r="Y145" s="144">
        <f>X145*K145</f>
        <v>2.7494337600000001</v>
      </c>
      <c r="Z145" s="144">
        <v>0</v>
      </c>
      <c r="AA145" s="145">
        <f>Z145*K145</f>
        <v>0</v>
      </c>
      <c r="AR145" s="17" t="s">
        <v>259</v>
      </c>
      <c r="AT145" s="17" t="s">
        <v>256</v>
      </c>
      <c r="AU145" s="17" t="s">
        <v>83</v>
      </c>
      <c r="AY145" s="17" t="s">
        <v>125</v>
      </c>
      <c r="BE145" s="146">
        <f>IF(U145="základná",N145,0)</f>
        <v>0</v>
      </c>
      <c r="BF145" s="146">
        <f>IF(U145="znížená",N145,0)</f>
        <v>0</v>
      </c>
      <c r="BG145" s="146">
        <f>IF(U145="zákl. prenesená",N145,0)</f>
        <v>0</v>
      </c>
      <c r="BH145" s="146">
        <f>IF(U145="zníž. prenesená",N145,0)</f>
        <v>0</v>
      </c>
      <c r="BI145" s="146">
        <f>IF(U145="nulová",N145,0)</f>
        <v>0</v>
      </c>
      <c r="BJ145" s="17" t="s">
        <v>83</v>
      </c>
      <c r="BK145" s="147">
        <f>ROUND(L145*K145,3)</f>
        <v>0</v>
      </c>
      <c r="BL145" s="17" t="s">
        <v>233</v>
      </c>
      <c r="BM145" s="17" t="s">
        <v>432</v>
      </c>
    </row>
    <row r="146" spans="2:65" s="1" customFormat="1" ht="22.5" customHeight="1" x14ac:dyDescent="0.3">
      <c r="B146" s="137"/>
      <c r="C146" s="138" t="s">
        <v>226</v>
      </c>
      <c r="D146" s="138" t="s">
        <v>126</v>
      </c>
      <c r="E146" s="139" t="s">
        <v>433</v>
      </c>
      <c r="F146" s="248" t="s">
        <v>434</v>
      </c>
      <c r="G146" s="249"/>
      <c r="H146" s="249"/>
      <c r="I146" s="249"/>
      <c r="J146" s="140" t="s">
        <v>150</v>
      </c>
      <c r="K146" s="141">
        <v>502.70400000000001</v>
      </c>
      <c r="L146" s="250">
        <v>0</v>
      </c>
      <c r="M146" s="249"/>
      <c r="N146" s="250">
        <f>ROUND(L146*K146,3)</f>
        <v>0</v>
      </c>
      <c r="O146" s="249"/>
      <c r="P146" s="249"/>
      <c r="Q146" s="249"/>
      <c r="R146" s="142"/>
      <c r="T146" s="143" t="s">
        <v>3</v>
      </c>
      <c r="U146" s="40" t="s">
        <v>39</v>
      </c>
      <c r="V146" s="144">
        <v>4.4999999999999998E-2</v>
      </c>
      <c r="W146" s="144">
        <f>V146*K146</f>
        <v>22.621679999999998</v>
      </c>
      <c r="X146" s="144">
        <v>0</v>
      </c>
      <c r="Y146" s="144">
        <f>X146*K146</f>
        <v>0</v>
      </c>
      <c r="Z146" s="144">
        <v>0</v>
      </c>
      <c r="AA146" s="145">
        <f>Z146*K146</f>
        <v>0</v>
      </c>
      <c r="AR146" s="17" t="s">
        <v>233</v>
      </c>
      <c r="AT146" s="17" t="s">
        <v>126</v>
      </c>
      <c r="AU146" s="17" t="s">
        <v>83</v>
      </c>
      <c r="AY146" s="17" t="s">
        <v>125</v>
      </c>
      <c r="BE146" s="146">
        <f>IF(U146="základná",N146,0)</f>
        <v>0</v>
      </c>
      <c r="BF146" s="146">
        <f>IF(U146="znížená",N146,0)</f>
        <v>0</v>
      </c>
      <c r="BG146" s="146">
        <f>IF(U146="zákl. prenesená",N146,0)</f>
        <v>0</v>
      </c>
      <c r="BH146" s="146">
        <f>IF(U146="zníž. prenesená",N146,0)</f>
        <v>0</v>
      </c>
      <c r="BI146" s="146">
        <f>IF(U146="nulová",N146,0)</f>
        <v>0</v>
      </c>
      <c r="BJ146" s="17" t="s">
        <v>83</v>
      </c>
      <c r="BK146" s="147">
        <f>ROUND(L146*K146,3)</f>
        <v>0</v>
      </c>
      <c r="BL146" s="17" t="s">
        <v>233</v>
      </c>
      <c r="BM146" s="17" t="s">
        <v>435</v>
      </c>
    </row>
    <row r="147" spans="2:65" s="13" customFormat="1" ht="22.5" customHeight="1" x14ac:dyDescent="0.3">
      <c r="B147" s="168"/>
      <c r="C147" s="169"/>
      <c r="D147" s="169"/>
      <c r="E147" s="170" t="s">
        <v>3</v>
      </c>
      <c r="F147" s="251" t="s">
        <v>436</v>
      </c>
      <c r="G147" s="252"/>
      <c r="H147" s="252"/>
      <c r="I147" s="252"/>
      <c r="J147" s="169"/>
      <c r="K147" s="171" t="s">
        <v>3</v>
      </c>
      <c r="L147" s="169"/>
      <c r="M147" s="169"/>
      <c r="N147" s="169"/>
      <c r="O147" s="169"/>
      <c r="P147" s="169"/>
      <c r="Q147" s="169"/>
      <c r="R147" s="172"/>
      <c r="T147" s="173"/>
      <c r="U147" s="169"/>
      <c r="V147" s="169"/>
      <c r="W147" s="169"/>
      <c r="X147" s="169"/>
      <c r="Y147" s="169"/>
      <c r="Z147" s="169"/>
      <c r="AA147" s="174"/>
      <c r="AT147" s="175" t="s">
        <v>131</v>
      </c>
      <c r="AU147" s="175" t="s">
        <v>83</v>
      </c>
      <c r="AV147" s="13" t="s">
        <v>77</v>
      </c>
      <c r="AW147" s="13" t="s">
        <v>29</v>
      </c>
      <c r="AX147" s="13" t="s">
        <v>72</v>
      </c>
      <c r="AY147" s="175" t="s">
        <v>125</v>
      </c>
    </row>
    <row r="148" spans="2:65" s="11" customFormat="1" ht="22.5" customHeight="1" x14ac:dyDescent="0.3">
      <c r="B148" s="148"/>
      <c r="C148" s="149"/>
      <c r="D148" s="149"/>
      <c r="E148" s="150" t="s">
        <v>3</v>
      </c>
      <c r="F148" s="253" t="s">
        <v>437</v>
      </c>
      <c r="G148" s="254"/>
      <c r="H148" s="254"/>
      <c r="I148" s="254"/>
      <c r="J148" s="149"/>
      <c r="K148" s="151">
        <v>502.70400000000001</v>
      </c>
      <c r="L148" s="149"/>
      <c r="M148" s="149"/>
      <c r="N148" s="149"/>
      <c r="O148" s="149"/>
      <c r="P148" s="149"/>
      <c r="Q148" s="149"/>
      <c r="R148" s="152"/>
      <c r="T148" s="153"/>
      <c r="U148" s="149"/>
      <c r="V148" s="149"/>
      <c r="W148" s="149"/>
      <c r="X148" s="149"/>
      <c r="Y148" s="149"/>
      <c r="Z148" s="149"/>
      <c r="AA148" s="154"/>
      <c r="AT148" s="155" t="s">
        <v>131</v>
      </c>
      <c r="AU148" s="155" t="s">
        <v>83</v>
      </c>
      <c r="AV148" s="11" t="s">
        <v>83</v>
      </c>
      <c r="AW148" s="11" t="s">
        <v>29</v>
      </c>
      <c r="AX148" s="11" t="s">
        <v>72</v>
      </c>
      <c r="AY148" s="155" t="s">
        <v>125</v>
      </c>
    </row>
    <row r="149" spans="2:65" s="12" customFormat="1" ht="22.5" customHeight="1" x14ac:dyDescent="0.3">
      <c r="B149" s="156"/>
      <c r="C149" s="157"/>
      <c r="D149" s="157"/>
      <c r="E149" s="158" t="s">
        <v>3</v>
      </c>
      <c r="F149" s="255" t="s">
        <v>132</v>
      </c>
      <c r="G149" s="256"/>
      <c r="H149" s="256"/>
      <c r="I149" s="256"/>
      <c r="J149" s="157"/>
      <c r="K149" s="159">
        <v>502.70400000000001</v>
      </c>
      <c r="L149" s="157"/>
      <c r="M149" s="157"/>
      <c r="N149" s="157"/>
      <c r="O149" s="157"/>
      <c r="P149" s="157"/>
      <c r="Q149" s="157"/>
      <c r="R149" s="160"/>
      <c r="T149" s="161"/>
      <c r="U149" s="157"/>
      <c r="V149" s="157"/>
      <c r="W149" s="157"/>
      <c r="X149" s="157"/>
      <c r="Y149" s="157"/>
      <c r="Z149" s="157"/>
      <c r="AA149" s="162"/>
      <c r="AT149" s="163" t="s">
        <v>131</v>
      </c>
      <c r="AU149" s="163" t="s">
        <v>83</v>
      </c>
      <c r="AV149" s="12" t="s">
        <v>124</v>
      </c>
      <c r="AW149" s="12" t="s">
        <v>29</v>
      </c>
      <c r="AX149" s="12" t="s">
        <v>77</v>
      </c>
      <c r="AY149" s="163" t="s">
        <v>125</v>
      </c>
    </row>
    <row r="150" spans="2:65" s="1" customFormat="1" ht="22.5" customHeight="1" x14ac:dyDescent="0.3">
      <c r="B150" s="137"/>
      <c r="C150" s="176" t="s">
        <v>230</v>
      </c>
      <c r="D150" s="176" t="s">
        <v>256</v>
      </c>
      <c r="E150" s="177" t="s">
        <v>438</v>
      </c>
      <c r="F150" s="258" t="s">
        <v>439</v>
      </c>
      <c r="G150" s="259"/>
      <c r="H150" s="259"/>
      <c r="I150" s="259"/>
      <c r="J150" s="178" t="s">
        <v>150</v>
      </c>
      <c r="K150" s="179">
        <v>578.11</v>
      </c>
      <c r="L150" s="260">
        <v>0</v>
      </c>
      <c r="M150" s="259"/>
      <c r="N150" s="260">
        <f>ROUND(L150*K150,3)</f>
        <v>0</v>
      </c>
      <c r="O150" s="249"/>
      <c r="P150" s="249"/>
      <c r="Q150" s="249"/>
      <c r="R150" s="142"/>
      <c r="T150" s="143" t="s">
        <v>3</v>
      </c>
      <c r="U150" s="40" t="s">
        <v>39</v>
      </c>
      <c r="V150" s="144">
        <v>0</v>
      </c>
      <c r="W150" s="144">
        <f>V150*K150</f>
        <v>0</v>
      </c>
      <c r="X150" s="144">
        <v>2.0000000000000002E-5</v>
      </c>
      <c r="Y150" s="144">
        <f>X150*K150</f>
        <v>1.1562200000000002E-2</v>
      </c>
      <c r="Z150" s="144">
        <v>0</v>
      </c>
      <c r="AA150" s="145">
        <f>Z150*K150</f>
        <v>0</v>
      </c>
      <c r="AR150" s="17" t="s">
        <v>259</v>
      </c>
      <c r="AT150" s="17" t="s">
        <v>256</v>
      </c>
      <c r="AU150" s="17" t="s">
        <v>83</v>
      </c>
      <c r="AY150" s="17" t="s">
        <v>125</v>
      </c>
      <c r="BE150" s="146">
        <f>IF(U150="základná",N150,0)</f>
        <v>0</v>
      </c>
      <c r="BF150" s="146">
        <f>IF(U150="znížená",N150,0)</f>
        <v>0</v>
      </c>
      <c r="BG150" s="146">
        <f>IF(U150="zákl. prenesená",N150,0)</f>
        <v>0</v>
      </c>
      <c r="BH150" s="146">
        <f>IF(U150="zníž. prenesená",N150,0)</f>
        <v>0</v>
      </c>
      <c r="BI150" s="146">
        <f>IF(U150="nulová",N150,0)</f>
        <v>0</v>
      </c>
      <c r="BJ150" s="17" t="s">
        <v>83</v>
      </c>
      <c r="BK150" s="147">
        <f>ROUND(L150*K150,3)</f>
        <v>0</v>
      </c>
      <c r="BL150" s="17" t="s">
        <v>233</v>
      </c>
      <c r="BM150" s="17" t="s">
        <v>440</v>
      </c>
    </row>
    <row r="151" spans="2:65" s="1" customFormat="1" ht="31.5" customHeight="1" x14ac:dyDescent="0.3">
      <c r="B151" s="137"/>
      <c r="C151" s="138" t="s">
        <v>233</v>
      </c>
      <c r="D151" s="138" t="s">
        <v>126</v>
      </c>
      <c r="E151" s="139" t="s">
        <v>441</v>
      </c>
      <c r="F151" s="248" t="s">
        <v>442</v>
      </c>
      <c r="G151" s="249"/>
      <c r="H151" s="249"/>
      <c r="I151" s="249"/>
      <c r="J151" s="140" t="s">
        <v>200</v>
      </c>
      <c r="K151" s="141">
        <v>4.2789999999999999</v>
      </c>
      <c r="L151" s="250">
        <v>0</v>
      </c>
      <c r="M151" s="249"/>
      <c r="N151" s="250">
        <f>ROUND(L151*K151,3)</f>
        <v>0</v>
      </c>
      <c r="O151" s="249"/>
      <c r="P151" s="249"/>
      <c r="Q151" s="249"/>
      <c r="R151" s="142"/>
      <c r="T151" s="143" t="s">
        <v>3</v>
      </c>
      <c r="U151" s="40" t="s">
        <v>39</v>
      </c>
      <c r="V151" s="144">
        <v>1.877</v>
      </c>
      <c r="W151" s="144">
        <f>V151*K151</f>
        <v>8.0316829999999992</v>
      </c>
      <c r="X151" s="144">
        <v>0</v>
      </c>
      <c r="Y151" s="144">
        <f>X151*K151</f>
        <v>0</v>
      </c>
      <c r="Z151" s="144">
        <v>0</v>
      </c>
      <c r="AA151" s="145">
        <f>Z151*K151</f>
        <v>0</v>
      </c>
      <c r="AR151" s="17" t="s">
        <v>233</v>
      </c>
      <c r="AT151" s="17" t="s">
        <v>126</v>
      </c>
      <c r="AU151" s="17" t="s">
        <v>83</v>
      </c>
      <c r="AY151" s="17" t="s">
        <v>125</v>
      </c>
      <c r="BE151" s="146">
        <f>IF(U151="základná",N151,0)</f>
        <v>0</v>
      </c>
      <c r="BF151" s="146">
        <f>IF(U151="znížená",N151,0)</f>
        <v>0</v>
      </c>
      <c r="BG151" s="146">
        <f>IF(U151="zákl. prenesená",N151,0)</f>
        <v>0</v>
      </c>
      <c r="BH151" s="146">
        <f>IF(U151="zníž. prenesená",N151,0)</f>
        <v>0</v>
      </c>
      <c r="BI151" s="146">
        <f>IF(U151="nulová",N151,0)</f>
        <v>0</v>
      </c>
      <c r="BJ151" s="17" t="s">
        <v>83</v>
      </c>
      <c r="BK151" s="147">
        <f>ROUND(L151*K151,3)</f>
        <v>0</v>
      </c>
      <c r="BL151" s="17" t="s">
        <v>233</v>
      </c>
      <c r="BM151" s="17" t="s">
        <v>443</v>
      </c>
    </row>
    <row r="152" spans="2:65" s="10" customFormat="1" ht="29.85" customHeight="1" x14ac:dyDescent="0.3">
      <c r="B152" s="127"/>
      <c r="C152" s="128"/>
      <c r="D152" s="164" t="s">
        <v>400</v>
      </c>
      <c r="E152" s="164"/>
      <c r="F152" s="164"/>
      <c r="G152" s="164"/>
      <c r="H152" s="164"/>
      <c r="I152" s="164"/>
      <c r="J152" s="164"/>
      <c r="K152" s="164"/>
      <c r="L152" s="164"/>
      <c r="M152" s="164"/>
      <c r="N152" s="268">
        <f>BK152</f>
        <v>0</v>
      </c>
      <c r="O152" s="269"/>
      <c r="P152" s="269"/>
      <c r="Q152" s="269"/>
      <c r="R152" s="130"/>
      <c r="T152" s="131"/>
      <c r="U152" s="128"/>
      <c r="V152" s="128"/>
      <c r="W152" s="132">
        <f>SUM(W153:W165)</f>
        <v>464.45176200000009</v>
      </c>
      <c r="X152" s="128"/>
      <c r="Y152" s="132">
        <f>SUM(Y153:Y165)</f>
        <v>3.8738400000000006E-2</v>
      </c>
      <c r="Z152" s="128"/>
      <c r="AA152" s="133">
        <f>SUM(AA153:AA165)</f>
        <v>0</v>
      </c>
      <c r="AR152" s="134" t="s">
        <v>83</v>
      </c>
      <c r="AT152" s="135" t="s">
        <v>71</v>
      </c>
      <c r="AU152" s="135" t="s">
        <v>77</v>
      </c>
      <c r="AY152" s="134" t="s">
        <v>125</v>
      </c>
      <c r="BK152" s="136">
        <f>SUM(BK153:BK165)</f>
        <v>0</v>
      </c>
    </row>
    <row r="153" spans="2:65" s="1" customFormat="1" ht="31.5" customHeight="1" x14ac:dyDescent="0.3">
      <c r="B153" s="137"/>
      <c r="C153" s="138" t="s">
        <v>247</v>
      </c>
      <c r="D153" s="138" t="s">
        <v>126</v>
      </c>
      <c r="E153" s="139" t="s">
        <v>444</v>
      </c>
      <c r="F153" s="248" t="s">
        <v>445</v>
      </c>
      <c r="G153" s="249"/>
      <c r="H153" s="249"/>
      <c r="I153" s="249"/>
      <c r="J153" s="140" t="s">
        <v>150</v>
      </c>
      <c r="K153" s="141">
        <v>484.23</v>
      </c>
      <c r="L153" s="250">
        <v>0</v>
      </c>
      <c r="M153" s="249"/>
      <c r="N153" s="250">
        <f>ROUND(L153*K153,3)</f>
        <v>0</v>
      </c>
      <c r="O153" s="249"/>
      <c r="P153" s="249"/>
      <c r="Q153" s="249"/>
      <c r="R153" s="142"/>
      <c r="T153" s="143" t="s">
        <v>3</v>
      </c>
      <c r="U153" s="40" t="s">
        <v>39</v>
      </c>
      <c r="V153" s="144">
        <v>0.60699999999999998</v>
      </c>
      <c r="W153" s="144">
        <f>V153*K153</f>
        <v>293.92761000000002</v>
      </c>
      <c r="X153" s="144">
        <v>8.0000000000000007E-5</v>
      </c>
      <c r="Y153" s="144">
        <f>X153*K153</f>
        <v>3.8738400000000006E-2</v>
      </c>
      <c r="Z153" s="144">
        <v>0</v>
      </c>
      <c r="AA153" s="145">
        <f>Z153*K153</f>
        <v>0</v>
      </c>
      <c r="AR153" s="17" t="s">
        <v>233</v>
      </c>
      <c r="AT153" s="17" t="s">
        <v>126</v>
      </c>
      <c r="AU153" s="17" t="s">
        <v>83</v>
      </c>
      <c r="AY153" s="17" t="s">
        <v>125</v>
      </c>
      <c r="BE153" s="146">
        <f>IF(U153="základná",N153,0)</f>
        <v>0</v>
      </c>
      <c r="BF153" s="146">
        <f>IF(U153="znížená",N153,0)</f>
        <v>0</v>
      </c>
      <c r="BG153" s="146">
        <f>IF(U153="zákl. prenesená",N153,0)</f>
        <v>0</v>
      </c>
      <c r="BH153" s="146">
        <f>IF(U153="zníž. prenesená",N153,0)</f>
        <v>0</v>
      </c>
      <c r="BI153" s="146">
        <f>IF(U153="nulová",N153,0)</f>
        <v>0</v>
      </c>
      <c r="BJ153" s="17" t="s">
        <v>83</v>
      </c>
      <c r="BK153" s="147">
        <f>ROUND(L153*K153,3)</f>
        <v>0</v>
      </c>
      <c r="BL153" s="17" t="s">
        <v>233</v>
      </c>
      <c r="BM153" s="17" t="s">
        <v>446</v>
      </c>
    </row>
    <row r="154" spans="2:65" s="13" customFormat="1" ht="22.5" customHeight="1" x14ac:dyDescent="0.3">
      <c r="B154" s="168"/>
      <c r="C154" s="169"/>
      <c r="D154" s="169"/>
      <c r="E154" s="170" t="s">
        <v>3</v>
      </c>
      <c r="F154" s="251" t="s">
        <v>447</v>
      </c>
      <c r="G154" s="252"/>
      <c r="H154" s="252"/>
      <c r="I154" s="252"/>
      <c r="J154" s="169"/>
      <c r="K154" s="171" t="s">
        <v>3</v>
      </c>
      <c r="L154" s="169"/>
      <c r="M154" s="169"/>
      <c r="N154" s="169"/>
      <c r="O154" s="169"/>
      <c r="P154" s="169"/>
      <c r="Q154" s="169"/>
      <c r="R154" s="172"/>
      <c r="T154" s="173"/>
      <c r="U154" s="169"/>
      <c r="V154" s="169"/>
      <c r="W154" s="169"/>
      <c r="X154" s="169"/>
      <c r="Y154" s="169"/>
      <c r="Z154" s="169"/>
      <c r="AA154" s="174"/>
      <c r="AT154" s="175" t="s">
        <v>131</v>
      </c>
      <c r="AU154" s="175" t="s">
        <v>83</v>
      </c>
      <c r="AV154" s="13" t="s">
        <v>77</v>
      </c>
      <c r="AW154" s="13" t="s">
        <v>29</v>
      </c>
      <c r="AX154" s="13" t="s">
        <v>72</v>
      </c>
      <c r="AY154" s="175" t="s">
        <v>125</v>
      </c>
    </row>
    <row r="155" spans="2:65" s="11" customFormat="1" ht="22.5" customHeight="1" x14ac:dyDescent="0.3">
      <c r="B155" s="148"/>
      <c r="C155" s="149"/>
      <c r="D155" s="149"/>
      <c r="E155" s="150" t="s">
        <v>3</v>
      </c>
      <c r="F155" s="253" t="s">
        <v>420</v>
      </c>
      <c r="G155" s="254"/>
      <c r="H155" s="254"/>
      <c r="I155" s="254"/>
      <c r="J155" s="149"/>
      <c r="K155" s="151">
        <v>484.23</v>
      </c>
      <c r="L155" s="149"/>
      <c r="M155" s="149"/>
      <c r="N155" s="149"/>
      <c r="O155" s="149"/>
      <c r="P155" s="149"/>
      <c r="Q155" s="149"/>
      <c r="R155" s="152"/>
      <c r="T155" s="153"/>
      <c r="U155" s="149"/>
      <c r="V155" s="149"/>
      <c r="W155" s="149"/>
      <c r="X155" s="149"/>
      <c r="Y155" s="149"/>
      <c r="Z155" s="149"/>
      <c r="AA155" s="154"/>
      <c r="AT155" s="155" t="s">
        <v>131</v>
      </c>
      <c r="AU155" s="155" t="s">
        <v>83</v>
      </c>
      <c r="AV155" s="11" t="s">
        <v>83</v>
      </c>
      <c r="AW155" s="11" t="s">
        <v>29</v>
      </c>
      <c r="AX155" s="11" t="s">
        <v>72</v>
      </c>
      <c r="AY155" s="155" t="s">
        <v>125</v>
      </c>
    </row>
    <row r="156" spans="2:65" s="12" customFormat="1" ht="22.5" customHeight="1" x14ac:dyDescent="0.3">
      <c r="B156" s="156"/>
      <c r="C156" s="157"/>
      <c r="D156" s="157"/>
      <c r="E156" s="158" t="s">
        <v>3</v>
      </c>
      <c r="F156" s="255" t="s">
        <v>132</v>
      </c>
      <c r="G156" s="256"/>
      <c r="H156" s="256"/>
      <c r="I156" s="256"/>
      <c r="J156" s="157"/>
      <c r="K156" s="159">
        <v>484.23</v>
      </c>
      <c r="L156" s="157"/>
      <c r="M156" s="157"/>
      <c r="N156" s="157"/>
      <c r="O156" s="157"/>
      <c r="P156" s="157"/>
      <c r="Q156" s="157"/>
      <c r="R156" s="160"/>
      <c r="T156" s="161"/>
      <c r="U156" s="157"/>
      <c r="V156" s="157"/>
      <c r="W156" s="157"/>
      <c r="X156" s="157"/>
      <c r="Y156" s="157"/>
      <c r="Z156" s="157"/>
      <c r="AA156" s="162"/>
      <c r="AT156" s="163" t="s">
        <v>131</v>
      </c>
      <c r="AU156" s="163" t="s">
        <v>83</v>
      </c>
      <c r="AV156" s="12" t="s">
        <v>124</v>
      </c>
      <c r="AW156" s="12" t="s">
        <v>29</v>
      </c>
      <c r="AX156" s="12" t="s">
        <v>77</v>
      </c>
      <c r="AY156" s="163" t="s">
        <v>125</v>
      </c>
    </row>
    <row r="157" spans="2:65" s="1" customFormat="1" ht="31.5" customHeight="1" x14ac:dyDescent="0.3">
      <c r="B157" s="137"/>
      <c r="C157" s="138" t="s">
        <v>251</v>
      </c>
      <c r="D157" s="138" t="s">
        <v>126</v>
      </c>
      <c r="E157" s="139" t="s">
        <v>448</v>
      </c>
      <c r="F157" s="248" t="s">
        <v>449</v>
      </c>
      <c r="G157" s="249"/>
      <c r="H157" s="249"/>
      <c r="I157" s="249"/>
      <c r="J157" s="140" t="s">
        <v>150</v>
      </c>
      <c r="K157" s="141">
        <v>484.23</v>
      </c>
      <c r="L157" s="250">
        <v>0</v>
      </c>
      <c r="M157" s="249"/>
      <c r="N157" s="250">
        <f>ROUND(L157*K157,3)</f>
        <v>0</v>
      </c>
      <c r="O157" s="249"/>
      <c r="P157" s="249"/>
      <c r="Q157" s="249"/>
      <c r="R157" s="142"/>
      <c r="T157" s="143" t="s">
        <v>3</v>
      </c>
      <c r="U157" s="40" t="s">
        <v>39</v>
      </c>
      <c r="V157" s="144">
        <v>0.14000000000000001</v>
      </c>
      <c r="W157" s="144">
        <f>V157*K157</f>
        <v>67.792200000000008</v>
      </c>
      <c r="X157" s="144">
        <v>0</v>
      </c>
      <c r="Y157" s="144">
        <f>X157*K157</f>
        <v>0</v>
      </c>
      <c r="Z157" s="144">
        <v>0</v>
      </c>
      <c r="AA157" s="145">
        <f>Z157*K157</f>
        <v>0</v>
      </c>
      <c r="AR157" s="17" t="s">
        <v>233</v>
      </c>
      <c r="AT157" s="17" t="s">
        <v>126</v>
      </c>
      <c r="AU157" s="17" t="s">
        <v>83</v>
      </c>
      <c r="AY157" s="17" t="s">
        <v>125</v>
      </c>
      <c r="BE157" s="146">
        <f>IF(U157="základná",N157,0)</f>
        <v>0</v>
      </c>
      <c r="BF157" s="146">
        <f>IF(U157="znížená",N157,0)</f>
        <v>0</v>
      </c>
      <c r="BG157" s="146">
        <f>IF(U157="zákl. prenesená",N157,0)</f>
        <v>0</v>
      </c>
      <c r="BH157" s="146">
        <f>IF(U157="zníž. prenesená",N157,0)</f>
        <v>0</v>
      </c>
      <c r="BI157" s="146">
        <f>IF(U157="nulová",N157,0)</f>
        <v>0</v>
      </c>
      <c r="BJ157" s="17" t="s">
        <v>83</v>
      </c>
      <c r="BK157" s="147">
        <f>ROUND(L157*K157,3)</f>
        <v>0</v>
      </c>
      <c r="BL157" s="17" t="s">
        <v>233</v>
      </c>
      <c r="BM157" s="17" t="s">
        <v>450</v>
      </c>
    </row>
    <row r="158" spans="2:65" s="13" customFormat="1" ht="22.5" customHeight="1" x14ac:dyDescent="0.3">
      <c r="B158" s="168"/>
      <c r="C158" s="169"/>
      <c r="D158" s="169"/>
      <c r="E158" s="170" t="s">
        <v>3</v>
      </c>
      <c r="F158" s="251" t="s">
        <v>447</v>
      </c>
      <c r="G158" s="252"/>
      <c r="H158" s="252"/>
      <c r="I158" s="252"/>
      <c r="J158" s="169"/>
      <c r="K158" s="171" t="s">
        <v>3</v>
      </c>
      <c r="L158" s="169"/>
      <c r="M158" s="169"/>
      <c r="N158" s="169"/>
      <c r="O158" s="169"/>
      <c r="P158" s="169"/>
      <c r="Q158" s="169"/>
      <c r="R158" s="172"/>
      <c r="T158" s="173"/>
      <c r="U158" s="169"/>
      <c r="V158" s="169"/>
      <c r="W158" s="169"/>
      <c r="X158" s="169"/>
      <c r="Y158" s="169"/>
      <c r="Z158" s="169"/>
      <c r="AA158" s="174"/>
      <c r="AT158" s="175" t="s">
        <v>131</v>
      </c>
      <c r="AU158" s="175" t="s">
        <v>83</v>
      </c>
      <c r="AV158" s="13" t="s">
        <v>77</v>
      </c>
      <c r="AW158" s="13" t="s">
        <v>29</v>
      </c>
      <c r="AX158" s="13" t="s">
        <v>72</v>
      </c>
      <c r="AY158" s="175" t="s">
        <v>125</v>
      </c>
    </row>
    <row r="159" spans="2:65" s="11" customFormat="1" ht="22.5" customHeight="1" x14ac:dyDescent="0.3">
      <c r="B159" s="148"/>
      <c r="C159" s="149"/>
      <c r="D159" s="149"/>
      <c r="E159" s="150" t="s">
        <v>3</v>
      </c>
      <c r="F159" s="253" t="s">
        <v>420</v>
      </c>
      <c r="G159" s="254"/>
      <c r="H159" s="254"/>
      <c r="I159" s="254"/>
      <c r="J159" s="149"/>
      <c r="K159" s="151">
        <v>484.23</v>
      </c>
      <c r="L159" s="149"/>
      <c r="M159" s="149"/>
      <c r="N159" s="149"/>
      <c r="O159" s="149"/>
      <c r="P159" s="149"/>
      <c r="Q159" s="149"/>
      <c r="R159" s="152"/>
      <c r="T159" s="153"/>
      <c r="U159" s="149"/>
      <c r="V159" s="149"/>
      <c r="W159" s="149"/>
      <c r="X159" s="149"/>
      <c r="Y159" s="149"/>
      <c r="Z159" s="149"/>
      <c r="AA159" s="154"/>
      <c r="AT159" s="155" t="s">
        <v>131</v>
      </c>
      <c r="AU159" s="155" t="s">
        <v>83</v>
      </c>
      <c r="AV159" s="11" t="s">
        <v>83</v>
      </c>
      <c r="AW159" s="11" t="s">
        <v>29</v>
      </c>
      <c r="AX159" s="11" t="s">
        <v>72</v>
      </c>
      <c r="AY159" s="155" t="s">
        <v>125</v>
      </c>
    </row>
    <row r="160" spans="2:65" s="12" customFormat="1" ht="22.5" customHeight="1" x14ac:dyDescent="0.3">
      <c r="B160" s="156"/>
      <c r="C160" s="157"/>
      <c r="D160" s="157"/>
      <c r="E160" s="158" t="s">
        <v>3</v>
      </c>
      <c r="F160" s="255" t="s">
        <v>132</v>
      </c>
      <c r="G160" s="256"/>
      <c r="H160" s="256"/>
      <c r="I160" s="256"/>
      <c r="J160" s="157"/>
      <c r="K160" s="159">
        <v>484.23</v>
      </c>
      <c r="L160" s="157"/>
      <c r="M160" s="157"/>
      <c r="N160" s="157"/>
      <c r="O160" s="157"/>
      <c r="P160" s="157"/>
      <c r="Q160" s="157"/>
      <c r="R160" s="160"/>
      <c r="T160" s="161"/>
      <c r="U160" s="157"/>
      <c r="V160" s="157"/>
      <c r="W160" s="157"/>
      <c r="X160" s="157"/>
      <c r="Y160" s="157"/>
      <c r="Z160" s="157"/>
      <c r="AA160" s="162"/>
      <c r="AT160" s="163" t="s">
        <v>131</v>
      </c>
      <c r="AU160" s="163" t="s">
        <v>83</v>
      </c>
      <c r="AV160" s="12" t="s">
        <v>124</v>
      </c>
      <c r="AW160" s="12" t="s">
        <v>29</v>
      </c>
      <c r="AX160" s="12" t="s">
        <v>77</v>
      </c>
      <c r="AY160" s="163" t="s">
        <v>125</v>
      </c>
    </row>
    <row r="161" spans="2:65" s="1" customFormat="1" ht="44.25" customHeight="1" x14ac:dyDescent="0.3">
      <c r="B161" s="137"/>
      <c r="C161" s="138" t="s">
        <v>255</v>
      </c>
      <c r="D161" s="138" t="s">
        <v>126</v>
      </c>
      <c r="E161" s="139" t="s">
        <v>451</v>
      </c>
      <c r="F161" s="248" t="s">
        <v>452</v>
      </c>
      <c r="G161" s="249"/>
      <c r="H161" s="249"/>
      <c r="I161" s="249"/>
      <c r="J161" s="140" t="s">
        <v>150</v>
      </c>
      <c r="K161" s="141">
        <v>484.23</v>
      </c>
      <c r="L161" s="250">
        <v>0</v>
      </c>
      <c r="M161" s="249"/>
      <c r="N161" s="250">
        <f>ROUND(L161*K161,3)</f>
        <v>0</v>
      </c>
      <c r="O161" s="249"/>
      <c r="P161" s="249"/>
      <c r="Q161" s="249"/>
      <c r="R161" s="142"/>
      <c r="T161" s="143" t="s">
        <v>3</v>
      </c>
      <c r="U161" s="40" t="s">
        <v>39</v>
      </c>
      <c r="V161" s="144">
        <v>0.21199999999999999</v>
      </c>
      <c r="W161" s="144">
        <f>V161*K161</f>
        <v>102.65676000000001</v>
      </c>
      <c r="X161" s="144">
        <v>0</v>
      </c>
      <c r="Y161" s="144">
        <f>X161*K161</f>
        <v>0</v>
      </c>
      <c r="Z161" s="144">
        <v>0</v>
      </c>
      <c r="AA161" s="145">
        <f>Z161*K161</f>
        <v>0</v>
      </c>
      <c r="AR161" s="17" t="s">
        <v>233</v>
      </c>
      <c r="AT161" s="17" t="s">
        <v>126</v>
      </c>
      <c r="AU161" s="17" t="s">
        <v>83</v>
      </c>
      <c r="AY161" s="17" t="s">
        <v>125</v>
      </c>
      <c r="BE161" s="146">
        <f>IF(U161="základná",N161,0)</f>
        <v>0</v>
      </c>
      <c r="BF161" s="146">
        <f>IF(U161="znížená",N161,0)</f>
        <v>0</v>
      </c>
      <c r="BG161" s="146">
        <f>IF(U161="zákl. prenesená",N161,0)</f>
        <v>0</v>
      </c>
      <c r="BH161" s="146">
        <f>IF(U161="zníž. prenesená",N161,0)</f>
        <v>0</v>
      </c>
      <c r="BI161" s="146">
        <f>IF(U161="nulová",N161,0)</f>
        <v>0</v>
      </c>
      <c r="BJ161" s="17" t="s">
        <v>83</v>
      </c>
      <c r="BK161" s="147">
        <f>ROUND(L161*K161,3)</f>
        <v>0</v>
      </c>
      <c r="BL161" s="17" t="s">
        <v>233</v>
      </c>
      <c r="BM161" s="17" t="s">
        <v>453</v>
      </c>
    </row>
    <row r="162" spans="2:65" s="13" customFormat="1" ht="22.5" customHeight="1" x14ac:dyDescent="0.3">
      <c r="B162" s="168"/>
      <c r="C162" s="169"/>
      <c r="D162" s="169"/>
      <c r="E162" s="170" t="s">
        <v>3</v>
      </c>
      <c r="F162" s="251" t="s">
        <v>419</v>
      </c>
      <c r="G162" s="252"/>
      <c r="H162" s="252"/>
      <c r="I162" s="252"/>
      <c r="J162" s="169"/>
      <c r="K162" s="171" t="s">
        <v>3</v>
      </c>
      <c r="L162" s="169"/>
      <c r="M162" s="169"/>
      <c r="N162" s="169"/>
      <c r="O162" s="169"/>
      <c r="P162" s="169"/>
      <c r="Q162" s="169"/>
      <c r="R162" s="172"/>
      <c r="T162" s="173"/>
      <c r="U162" s="169"/>
      <c r="V162" s="169"/>
      <c r="W162" s="169"/>
      <c r="X162" s="169"/>
      <c r="Y162" s="169"/>
      <c r="Z162" s="169"/>
      <c r="AA162" s="174"/>
      <c r="AT162" s="175" t="s">
        <v>131</v>
      </c>
      <c r="AU162" s="175" t="s">
        <v>83</v>
      </c>
      <c r="AV162" s="13" t="s">
        <v>77</v>
      </c>
      <c r="AW162" s="13" t="s">
        <v>29</v>
      </c>
      <c r="AX162" s="13" t="s">
        <v>72</v>
      </c>
      <c r="AY162" s="175" t="s">
        <v>125</v>
      </c>
    </row>
    <row r="163" spans="2:65" s="11" customFormat="1" ht="22.5" customHeight="1" x14ac:dyDescent="0.3">
      <c r="B163" s="148"/>
      <c r="C163" s="149"/>
      <c r="D163" s="149"/>
      <c r="E163" s="150" t="s">
        <v>3</v>
      </c>
      <c r="F163" s="253" t="s">
        <v>420</v>
      </c>
      <c r="G163" s="254"/>
      <c r="H163" s="254"/>
      <c r="I163" s="254"/>
      <c r="J163" s="149"/>
      <c r="K163" s="151">
        <v>484.23</v>
      </c>
      <c r="L163" s="149"/>
      <c r="M163" s="149"/>
      <c r="N163" s="149"/>
      <c r="O163" s="149"/>
      <c r="P163" s="149"/>
      <c r="Q163" s="149"/>
      <c r="R163" s="152"/>
      <c r="T163" s="153"/>
      <c r="U163" s="149"/>
      <c r="V163" s="149"/>
      <c r="W163" s="149"/>
      <c r="X163" s="149"/>
      <c r="Y163" s="149"/>
      <c r="Z163" s="149"/>
      <c r="AA163" s="154"/>
      <c r="AT163" s="155" t="s">
        <v>131</v>
      </c>
      <c r="AU163" s="155" t="s">
        <v>83</v>
      </c>
      <c r="AV163" s="11" t="s">
        <v>83</v>
      </c>
      <c r="AW163" s="11" t="s">
        <v>29</v>
      </c>
      <c r="AX163" s="11" t="s">
        <v>72</v>
      </c>
      <c r="AY163" s="155" t="s">
        <v>125</v>
      </c>
    </row>
    <row r="164" spans="2:65" s="12" customFormat="1" ht="22.5" customHeight="1" x14ac:dyDescent="0.3">
      <c r="B164" s="156"/>
      <c r="C164" s="157"/>
      <c r="D164" s="157"/>
      <c r="E164" s="158" t="s">
        <v>3</v>
      </c>
      <c r="F164" s="255" t="s">
        <v>132</v>
      </c>
      <c r="G164" s="256"/>
      <c r="H164" s="256"/>
      <c r="I164" s="256"/>
      <c r="J164" s="157"/>
      <c r="K164" s="159">
        <v>484.23</v>
      </c>
      <c r="L164" s="157"/>
      <c r="M164" s="157"/>
      <c r="N164" s="157"/>
      <c r="O164" s="157"/>
      <c r="P164" s="157"/>
      <c r="Q164" s="157"/>
      <c r="R164" s="160"/>
      <c r="T164" s="161"/>
      <c r="U164" s="157"/>
      <c r="V164" s="157"/>
      <c r="W164" s="157"/>
      <c r="X164" s="157"/>
      <c r="Y164" s="157"/>
      <c r="Z164" s="157"/>
      <c r="AA164" s="162"/>
      <c r="AT164" s="163" t="s">
        <v>131</v>
      </c>
      <c r="AU164" s="163" t="s">
        <v>83</v>
      </c>
      <c r="AV164" s="12" t="s">
        <v>124</v>
      </c>
      <c r="AW164" s="12" t="s">
        <v>29</v>
      </c>
      <c r="AX164" s="12" t="s">
        <v>77</v>
      </c>
      <c r="AY164" s="163" t="s">
        <v>125</v>
      </c>
    </row>
    <row r="165" spans="2:65" s="1" customFormat="1" ht="31.5" customHeight="1" x14ac:dyDescent="0.3">
      <c r="B165" s="137"/>
      <c r="C165" s="138" t="s">
        <v>8</v>
      </c>
      <c r="D165" s="138" t="s">
        <v>126</v>
      </c>
      <c r="E165" s="139" t="s">
        <v>454</v>
      </c>
      <c r="F165" s="248" t="s">
        <v>455</v>
      </c>
      <c r="G165" s="249"/>
      <c r="H165" s="249"/>
      <c r="I165" s="249"/>
      <c r="J165" s="140" t="s">
        <v>200</v>
      </c>
      <c r="K165" s="141">
        <v>3.9E-2</v>
      </c>
      <c r="L165" s="250">
        <v>0</v>
      </c>
      <c r="M165" s="249"/>
      <c r="N165" s="250">
        <f>ROUND(L165*K165,3)</f>
        <v>0</v>
      </c>
      <c r="O165" s="249"/>
      <c r="P165" s="249"/>
      <c r="Q165" s="249"/>
      <c r="R165" s="142"/>
      <c r="T165" s="143" t="s">
        <v>3</v>
      </c>
      <c r="U165" s="165" t="s">
        <v>39</v>
      </c>
      <c r="V165" s="166">
        <v>1.9279999999999999</v>
      </c>
      <c r="W165" s="166">
        <f>V165*K165</f>
        <v>7.5191999999999995E-2</v>
      </c>
      <c r="X165" s="166">
        <v>0</v>
      </c>
      <c r="Y165" s="166">
        <f>X165*K165</f>
        <v>0</v>
      </c>
      <c r="Z165" s="166">
        <v>0</v>
      </c>
      <c r="AA165" s="167">
        <f>Z165*K165</f>
        <v>0</v>
      </c>
      <c r="AR165" s="17" t="s">
        <v>233</v>
      </c>
      <c r="AT165" s="17" t="s">
        <v>126</v>
      </c>
      <c r="AU165" s="17" t="s">
        <v>83</v>
      </c>
      <c r="AY165" s="17" t="s">
        <v>125</v>
      </c>
      <c r="BE165" s="146">
        <f>IF(U165="základná",N165,0)</f>
        <v>0</v>
      </c>
      <c r="BF165" s="146">
        <f>IF(U165="znížená",N165,0)</f>
        <v>0</v>
      </c>
      <c r="BG165" s="146">
        <f>IF(U165="zákl. prenesená",N165,0)</f>
        <v>0</v>
      </c>
      <c r="BH165" s="146">
        <f>IF(U165="zníž. prenesená",N165,0)</f>
        <v>0</v>
      </c>
      <c r="BI165" s="146">
        <f>IF(U165="nulová",N165,0)</f>
        <v>0</v>
      </c>
      <c r="BJ165" s="17" t="s">
        <v>83</v>
      </c>
      <c r="BK165" s="147">
        <f>ROUND(L165*K165,3)</f>
        <v>0</v>
      </c>
      <c r="BL165" s="17" t="s">
        <v>233</v>
      </c>
      <c r="BM165" s="17" t="s">
        <v>456</v>
      </c>
    </row>
    <row r="166" spans="2:65" s="1" customFormat="1" ht="6.95" customHeight="1" x14ac:dyDescent="0.3">
      <c r="B166" s="55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7"/>
    </row>
  </sheetData>
  <mergeCells count="148">
    <mergeCell ref="N117:Q117"/>
    <mergeCell ref="N118:Q118"/>
    <mergeCell ref="N119:Q119"/>
    <mergeCell ref="N131:Q131"/>
    <mergeCell ref="N133:Q133"/>
    <mergeCell ref="N134:Q134"/>
    <mergeCell ref="N152:Q152"/>
    <mergeCell ref="H1:K1"/>
    <mergeCell ref="S2:AC2"/>
    <mergeCell ref="F150:I150"/>
    <mergeCell ref="L150:M150"/>
    <mergeCell ref="N150:Q150"/>
    <mergeCell ref="F151:I151"/>
    <mergeCell ref="L151:M151"/>
    <mergeCell ref="N151:Q151"/>
    <mergeCell ref="F139:I139"/>
    <mergeCell ref="L139:M139"/>
    <mergeCell ref="N139:Q139"/>
    <mergeCell ref="F140:I140"/>
    <mergeCell ref="F141:I141"/>
    <mergeCell ref="F142:I142"/>
    <mergeCell ref="F143:I143"/>
    <mergeCell ref="F144:I144"/>
    <mergeCell ref="L144:M144"/>
    <mergeCell ref="F161:I161"/>
    <mergeCell ref="L161:M161"/>
    <mergeCell ref="N161:Q161"/>
    <mergeCell ref="F162:I162"/>
    <mergeCell ref="F163:I163"/>
    <mergeCell ref="F164:I164"/>
    <mergeCell ref="F165:I165"/>
    <mergeCell ref="L165:M165"/>
    <mergeCell ref="N165:Q165"/>
    <mergeCell ref="F154:I154"/>
    <mergeCell ref="F155:I155"/>
    <mergeCell ref="F156:I156"/>
    <mergeCell ref="F157:I157"/>
    <mergeCell ref="L157:M157"/>
    <mergeCell ref="N157:Q157"/>
    <mergeCell ref="F158:I158"/>
    <mergeCell ref="F159:I159"/>
    <mergeCell ref="F160:I160"/>
    <mergeCell ref="F153:I153"/>
    <mergeCell ref="L153:M153"/>
    <mergeCell ref="N153:Q153"/>
    <mergeCell ref="F145:I145"/>
    <mergeCell ref="L145:M145"/>
    <mergeCell ref="N145:Q145"/>
    <mergeCell ref="F146:I146"/>
    <mergeCell ref="L146:M146"/>
    <mergeCell ref="N146:Q146"/>
    <mergeCell ref="F147:I147"/>
    <mergeCell ref="F148:I148"/>
    <mergeCell ref="F149:I149"/>
    <mergeCell ref="N144:Q144"/>
    <mergeCell ref="F132:I132"/>
    <mergeCell ref="L132:M132"/>
    <mergeCell ref="N132:Q132"/>
    <mergeCell ref="F135:I135"/>
    <mergeCell ref="L135:M135"/>
    <mergeCell ref="N135:Q135"/>
    <mergeCell ref="F136:I136"/>
    <mergeCell ref="F137:I137"/>
    <mergeCell ref="F138:I138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0:I120"/>
    <mergeCell ref="L120:M120"/>
    <mergeCell ref="N120:Q120"/>
    <mergeCell ref="F121:I121"/>
    <mergeCell ref="F122:I122"/>
    <mergeCell ref="F123:I123"/>
    <mergeCell ref="F124:I124"/>
    <mergeCell ref="L124:M124"/>
    <mergeCell ref="N124:Q124"/>
    <mergeCell ref="C105:Q105"/>
    <mergeCell ref="F107:P107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N89:Q89"/>
    <mergeCell ref="N90:Q90"/>
    <mergeCell ref="N91:Q91"/>
    <mergeCell ref="N92:Q92"/>
    <mergeCell ref="N93:Q93"/>
    <mergeCell ref="N94:Q94"/>
    <mergeCell ref="N95:Q95"/>
    <mergeCell ref="N97:Q97"/>
    <mergeCell ref="L99:Q99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16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45"/>
  <sheetViews>
    <sheetView showGridLines="0" workbookViewId="0">
      <pane ySplit="1" topLeftCell="A2" activePane="bottomLeft" state="frozen"/>
      <selection pane="bottomLeft" activeCell="S1" sqref="S1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9"/>
      <c r="B1" s="187"/>
      <c r="C1" s="187"/>
      <c r="D1" s="188" t="s">
        <v>1</v>
      </c>
      <c r="E1" s="187"/>
      <c r="F1" s="185" t="s">
        <v>632</v>
      </c>
      <c r="G1" s="185"/>
      <c r="H1" s="261" t="s">
        <v>633</v>
      </c>
      <c r="I1" s="261"/>
      <c r="J1" s="261"/>
      <c r="K1" s="261"/>
      <c r="L1" s="185" t="s">
        <v>634</v>
      </c>
      <c r="M1" s="187"/>
      <c r="N1" s="187"/>
      <c r="O1" s="188" t="s">
        <v>98</v>
      </c>
      <c r="P1" s="187"/>
      <c r="Q1" s="187"/>
      <c r="R1" s="187"/>
      <c r="S1" s="185" t="s">
        <v>635</v>
      </c>
      <c r="T1" s="185"/>
      <c r="U1" s="189"/>
      <c r="V1" s="18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3">
      <c r="C2" s="202" t="s">
        <v>5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S2" s="227" t="s">
        <v>6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T2" s="17" t="s">
        <v>93</v>
      </c>
    </row>
    <row r="3" spans="1:66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72</v>
      </c>
    </row>
    <row r="4" spans="1:66" ht="36.950000000000003" customHeight="1" x14ac:dyDescent="0.3">
      <c r="B4" s="21"/>
      <c r="C4" s="204" t="s">
        <v>99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23"/>
      <c r="T4" s="24" t="s">
        <v>10</v>
      </c>
      <c r="AT4" s="17" t="s">
        <v>4</v>
      </c>
    </row>
    <row r="5" spans="1:66" ht="6.95" customHeight="1" x14ac:dyDescent="0.3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66" ht="25.35" customHeight="1" x14ac:dyDescent="0.3">
      <c r="B6" s="21"/>
      <c r="C6" s="22"/>
      <c r="D6" s="28" t="s">
        <v>13</v>
      </c>
      <c r="E6" s="22"/>
      <c r="F6" s="234" t="str">
        <f>'Rekapitulácia stavby'!K6</f>
        <v>Zníženie energetickej náročnosti Administratívnej budovy, výrobnej haly pri administratíve, výrobného priestoru pre výro</v>
      </c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22"/>
      <c r="R6" s="23"/>
    </row>
    <row r="7" spans="1:66" ht="25.35" customHeight="1" x14ac:dyDescent="0.3">
      <c r="B7" s="21"/>
      <c r="C7" s="22"/>
      <c r="D7" s="28" t="s">
        <v>100</v>
      </c>
      <c r="E7" s="22"/>
      <c r="F7" s="234" t="s">
        <v>135</v>
      </c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22"/>
      <c r="R7" s="23"/>
    </row>
    <row r="8" spans="1:66" s="1" customFormat="1" ht="32.85" customHeight="1" x14ac:dyDescent="0.3">
      <c r="B8" s="31"/>
      <c r="C8" s="32"/>
      <c r="D8" s="27" t="s">
        <v>136</v>
      </c>
      <c r="E8" s="32"/>
      <c r="F8" s="206" t="s">
        <v>457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32"/>
      <c r="R8" s="33"/>
    </row>
    <row r="9" spans="1:66" s="1" customFormat="1" ht="14.45" customHeight="1" x14ac:dyDescent="0.3">
      <c r="B9" s="31"/>
      <c r="C9" s="32"/>
      <c r="D9" s="28" t="s">
        <v>15</v>
      </c>
      <c r="E9" s="32"/>
      <c r="F9" s="26" t="s">
        <v>3</v>
      </c>
      <c r="G9" s="32"/>
      <c r="H9" s="32"/>
      <c r="I9" s="32"/>
      <c r="J9" s="32"/>
      <c r="K9" s="32"/>
      <c r="L9" s="32"/>
      <c r="M9" s="28" t="s">
        <v>16</v>
      </c>
      <c r="N9" s="32"/>
      <c r="O9" s="26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8" t="s">
        <v>17</v>
      </c>
      <c r="E10" s="32"/>
      <c r="F10" s="26" t="s">
        <v>18</v>
      </c>
      <c r="G10" s="32"/>
      <c r="H10" s="32"/>
      <c r="I10" s="32"/>
      <c r="J10" s="32"/>
      <c r="K10" s="32"/>
      <c r="L10" s="32"/>
      <c r="M10" s="28" t="s">
        <v>19</v>
      </c>
      <c r="N10" s="32"/>
      <c r="O10" s="235"/>
      <c r="P10" s="225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8" t="s">
        <v>20</v>
      </c>
      <c r="E12" s="32"/>
      <c r="F12" s="32"/>
      <c r="G12" s="32"/>
      <c r="H12" s="32"/>
      <c r="I12" s="32"/>
      <c r="J12" s="32"/>
      <c r="K12" s="32"/>
      <c r="L12" s="32"/>
      <c r="M12" s="28" t="s">
        <v>21</v>
      </c>
      <c r="N12" s="32"/>
      <c r="O12" s="205" t="s">
        <v>3</v>
      </c>
      <c r="P12" s="225"/>
      <c r="Q12" s="32"/>
      <c r="R12" s="33"/>
    </row>
    <row r="13" spans="1:66" s="1" customFormat="1" ht="18" customHeight="1" x14ac:dyDescent="0.3">
      <c r="B13" s="31"/>
      <c r="C13" s="32"/>
      <c r="D13" s="32"/>
      <c r="E13" s="26" t="s">
        <v>22</v>
      </c>
      <c r="F13" s="32"/>
      <c r="G13" s="32"/>
      <c r="H13" s="32"/>
      <c r="I13" s="32"/>
      <c r="J13" s="32"/>
      <c r="K13" s="32"/>
      <c r="L13" s="32"/>
      <c r="M13" s="28" t="s">
        <v>23</v>
      </c>
      <c r="N13" s="32"/>
      <c r="O13" s="205" t="s">
        <v>3</v>
      </c>
      <c r="P13" s="225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8" t="s">
        <v>24</v>
      </c>
      <c r="E15" s="32"/>
      <c r="F15" s="32"/>
      <c r="G15" s="32"/>
      <c r="H15" s="32"/>
      <c r="I15" s="32"/>
      <c r="J15" s="32"/>
      <c r="K15" s="32"/>
      <c r="L15" s="32"/>
      <c r="M15" s="28" t="s">
        <v>21</v>
      </c>
      <c r="N15" s="32"/>
      <c r="O15" s="205" t="str">
        <f>IF('Rekapitulácia stavby'!AN13="","",'Rekapitulácia stavby'!AN13)</f>
        <v/>
      </c>
      <c r="P15" s="225"/>
      <c r="Q15" s="32"/>
      <c r="R15" s="33"/>
    </row>
    <row r="16" spans="1:66" s="1" customFormat="1" ht="18" customHeight="1" x14ac:dyDescent="0.3">
      <c r="B16" s="31"/>
      <c r="C16" s="32"/>
      <c r="D16" s="32"/>
      <c r="E16" s="26" t="str">
        <f>IF('Rekapitulácia stavby'!E14="","",'Rekapitulácia stavby'!E14)</f>
        <v xml:space="preserve"> </v>
      </c>
      <c r="F16" s="32"/>
      <c r="G16" s="32"/>
      <c r="H16" s="32"/>
      <c r="I16" s="32"/>
      <c r="J16" s="32"/>
      <c r="K16" s="32"/>
      <c r="L16" s="32"/>
      <c r="M16" s="28" t="s">
        <v>23</v>
      </c>
      <c r="N16" s="32"/>
      <c r="O16" s="205" t="str">
        <f>IF('Rekapitulácia stavby'!AN14="","",'Rekapitulácia stavby'!AN14)</f>
        <v/>
      </c>
      <c r="P16" s="225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8" t="s">
        <v>25</v>
      </c>
      <c r="E18" s="32"/>
      <c r="F18" s="32"/>
      <c r="G18" s="32"/>
      <c r="H18" s="32"/>
      <c r="I18" s="32"/>
      <c r="J18" s="32"/>
      <c r="K18" s="32"/>
      <c r="L18" s="32"/>
      <c r="M18" s="28" t="s">
        <v>21</v>
      </c>
      <c r="N18" s="32"/>
      <c r="O18" s="205" t="s">
        <v>26</v>
      </c>
      <c r="P18" s="225"/>
      <c r="Q18" s="32"/>
      <c r="R18" s="33"/>
    </row>
    <row r="19" spans="2:18" s="1" customFormat="1" ht="18" customHeight="1" x14ac:dyDescent="0.3">
      <c r="B19" s="31"/>
      <c r="C19" s="32"/>
      <c r="D19" s="32"/>
      <c r="E19" s="26" t="s">
        <v>27</v>
      </c>
      <c r="F19" s="32"/>
      <c r="G19" s="32"/>
      <c r="H19" s="32"/>
      <c r="I19" s="32"/>
      <c r="J19" s="32"/>
      <c r="K19" s="32"/>
      <c r="L19" s="32"/>
      <c r="M19" s="28" t="s">
        <v>23</v>
      </c>
      <c r="N19" s="32"/>
      <c r="O19" s="205" t="s">
        <v>28</v>
      </c>
      <c r="P19" s="225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8" t="s">
        <v>31</v>
      </c>
      <c r="E21" s="32"/>
      <c r="F21" s="32"/>
      <c r="G21" s="32"/>
      <c r="H21" s="32"/>
      <c r="I21" s="32"/>
      <c r="J21" s="32"/>
      <c r="K21" s="32"/>
      <c r="L21" s="32"/>
      <c r="M21" s="28" t="s">
        <v>21</v>
      </c>
      <c r="N21" s="32"/>
      <c r="O21" s="205" t="str">
        <f>IF('Rekapitulácia stavby'!AN19="","",'Rekapitulácia stavby'!AN19)</f>
        <v/>
      </c>
      <c r="P21" s="225"/>
      <c r="Q21" s="32"/>
      <c r="R21" s="33"/>
    </row>
    <row r="22" spans="2:18" s="1" customFormat="1" ht="18" customHeight="1" x14ac:dyDescent="0.3">
      <c r="B22" s="31"/>
      <c r="C22" s="32"/>
      <c r="D22" s="32"/>
      <c r="E22" s="26" t="str">
        <f>IF('Rekapitulácia stavby'!E20="","",'Rekapitulácia stavby'!E20)</f>
        <v xml:space="preserve"> </v>
      </c>
      <c r="F22" s="32"/>
      <c r="G22" s="32"/>
      <c r="H22" s="32"/>
      <c r="I22" s="32"/>
      <c r="J22" s="32"/>
      <c r="K22" s="32"/>
      <c r="L22" s="32"/>
      <c r="M22" s="28" t="s">
        <v>23</v>
      </c>
      <c r="N22" s="32"/>
      <c r="O22" s="205" t="str">
        <f>IF('Rekapitulácia stavby'!AN20="","",'Rekapitulácia stavby'!AN20)</f>
        <v/>
      </c>
      <c r="P22" s="225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8" t="s">
        <v>32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207" t="s">
        <v>3</v>
      </c>
      <c r="F25" s="225"/>
      <c r="G25" s="225"/>
      <c r="H25" s="225"/>
      <c r="I25" s="225"/>
      <c r="J25" s="225"/>
      <c r="K25" s="225"/>
      <c r="L25" s="225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04" t="s">
        <v>101</v>
      </c>
      <c r="E28" s="32"/>
      <c r="F28" s="32"/>
      <c r="G28" s="32"/>
      <c r="H28" s="32"/>
      <c r="I28" s="32"/>
      <c r="J28" s="32"/>
      <c r="K28" s="32"/>
      <c r="L28" s="32"/>
      <c r="M28" s="195">
        <f>N89</f>
        <v>0</v>
      </c>
      <c r="N28" s="225"/>
      <c r="O28" s="225"/>
      <c r="P28" s="225"/>
      <c r="Q28" s="32"/>
      <c r="R28" s="33"/>
    </row>
    <row r="29" spans="2:18" s="1" customFormat="1" ht="14.45" customHeight="1" x14ac:dyDescent="0.3">
      <c r="B29" s="31"/>
      <c r="C29" s="32"/>
      <c r="D29" s="30" t="s">
        <v>102</v>
      </c>
      <c r="E29" s="32"/>
      <c r="F29" s="32"/>
      <c r="G29" s="32"/>
      <c r="H29" s="32"/>
      <c r="I29" s="32"/>
      <c r="J29" s="32"/>
      <c r="K29" s="32"/>
      <c r="L29" s="32"/>
      <c r="M29" s="195">
        <f>N103</f>
        <v>0</v>
      </c>
      <c r="N29" s="225"/>
      <c r="O29" s="225"/>
      <c r="P29" s="225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05" t="s">
        <v>35</v>
      </c>
      <c r="E31" s="32"/>
      <c r="F31" s="32"/>
      <c r="G31" s="32"/>
      <c r="H31" s="32"/>
      <c r="I31" s="32"/>
      <c r="J31" s="32"/>
      <c r="K31" s="32"/>
      <c r="L31" s="32"/>
      <c r="M31" s="236">
        <f>ROUND(M28+M29,2)</f>
        <v>0</v>
      </c>
      <c r="N31" s="225"/>
      <c r="O31" s="225"/>
      <c r="P31" s="225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36</v>
      </c>
      <c r="E33" s="38" t="s">
        <v>37</v>
      </c>
      <c r="F33" s="39">
        <v>0.2</v>
      </c>
      <c r="G33" s="106" t="s">
        <v>38</v>
      </c>
      <c r="H33" s="237">
        <f>ROUND((SUM(BE103:BE104)+SUM(BE123:BE244)), 2)</f>
        <v>0</v>
      </c>
      <c r="I33" s="225"/>
      <c r="J33" s="225"/>
      <c r="K33" s="32"/>
      <c r="L33" s="32"/>
      <c r="M33" s="237">
        <f>ROUND(ROUND((SUM(BE103:BE104)+SUM(BE123:BE244)), 2)*F33, 2)</f>
        <v>0</v>
      </c>
      <c r="N33" s="225"/>
      <c r="O33" s="225"/>
      <c r="P33" s="225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39</v>
      </c>
      <c r="F34" s="39">
        <v>0.2</v>
      </c>
      <c r="G34" s="106" t="s">
        <v>38</v>
      </c>
      <c r="H34" s="237">
        <f>ROUND((SUM(BF103:BF104)+SUM(BF123:BF244)), 2)</f>
        <v>0</v>
      </c>
      <c r="I34" s="225"/>
      <c r="J34" s="225"/>
      <c r="K34" s="32"/>
      <c r="L34" s="32"/>
      <c r="M34" s="237">
        <f>ROUND(ROUND((SUM(BF103:BF104)+SUM(BF123:BF244)), 2)*F34, 2)</f>
        <v>0</v>
      </c>
      <c r="N34" s="225"/>
      <c r="O34" s="225"/>
      <c r="P34" s="225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40</v>
      </c>
      <c r="F35" s="39">
        <v>0.2</v>
      </c>
      <c r="G35" s="106" t="s">
        <v>38</v>
      </c>
      <c r="H35" s="237">
        <f>ROUND((SUM(BG103:BG104)+SUM(BG123:BG244)), 2)</f>
        <v>0</v>
      </c>
      <c r="I35" s="225"/>
      <c r="J35" s="225"/>
      <c r="K35" s="32"/>
      <c r="L35" s="32"/>
      <c r="M35" s="237">
        <v>0</v>
      </c>
      <c r="N35" s="225"/>
      <c r="O35" s="225"/>
      <c r="P35" s="225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41</v>
      </c>
      <c r="F36" s="39">
        <v>0.2</v>
      </c>
      <c r="G36" s="106" t="s">
        <v>38</v>
      </c>
      <c r="H36" s="237">
        <f>ROUND((SUM(BH103:BH104)+SUM(BH123:BH244)), 2)</f>
        <v>0</v>
      </c>
      <c r="I36" s="225"/>
      <c r="J36" s="225"/>
      <c r="K36" s="32"/>
      <c r="L36" s="32"/>
      <c r="M36" s="237">
        <v>0</v>
      </c>
      <c r="N36" s="225"/>
      <c r="O36" s="225"/>
      <c r="P36" s="225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42</v>
      </c>
      <c r="F37" s="39">
        <v>0</v>
      </c>
      <c r="G37" s="106" t="s">
        <v>38</v>
      </c>
      <c r="H37" s="237">
        <f>ROUND((SUM(BI103:BI104)+SUM(BI123:BI244)), 2)</f>
        <v>0</v>
      </c>
      <c r="I37" s="225"/>
      <c r="J37" s="225"/>
      <c r="K37" s="32"/>
      <c r="L37" s="32"/>
      <c r="M37" s="237">
        <v>0</v>
      </c>
      <c r="N37" s="225"/>
      <c r="O37" s="225"/>
      <c r="P37" s="225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03"/>
      <c r="D39" s="107" t="s">
        <v>43</v>
      </c>
      <c r="E39" s="71"/>
      <c r="F39" s="71"/>
      <c r="G39" s="108" t="s">
        <v>44</v>
      </c>
      <c r="H39" s="109" t="s">
        <v>45</v>
      </c>
      <c r="I39" s="71"/>
      <c r="J39" s="71"/>
      <c r="K39" s="71"/>
      <c r="L39" s="238">
        <f>SUM(M31:M37)</f>
        <v>0</v>
      </c>
      <c r="M39" s="213"/>
      <c r="N39" s="213"/>
      <c r="O39" s="213"/>
      <c r="P39" s="215"/>
      <c r="Q39" s="103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2:18" x14ac:dyDescent="0.3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2:18" x14ac:dyDescent="0.3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18" x14ac:dyDescent="0.3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2:18" x14ac:dyDescent="0.3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2:18" x14ac:dyDescent="0.3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x14ac:dyDescent="0.3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2:18" x14ac:dyDescent="0.3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</row>
    <row r="50" spans="2:18" s="1" customFormat="1" ht="15" x14ac:dyDescent="0.3">
      <c r="B50" s="31"/>
      <c r="C50" s="32"/>
      <c r="D50" s="46" t="s">
        <v>46</v>
      </c>
      <c r="E50" s="47"/>
      <c r="F50" s="47"/>
      <c r="G50" s="47"/>
      <c r="H50" s="48"/>
      <c r="I50" s="32"/>
      <c r="J50" s="46" t="s">
        <v>47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21"/>
      <c r="C51" s="22"/>
      <c r="D51" s="49"/>
      <c r="E51" s="22"/>
      <c r="F51" s="22"/>
      <c r="G51" s="22"/>
      <c r="H51" s="50"/>
      <c r="I51" s="22"/>
      <c r="J51" s="49"/>
      <c r="K51" s="22"/>
      <c r="L51" s="22"/>
      <c r="M51" s="22"/>
      <c r="N51" s="22"/>
      <c r="O51" s="22"/>
      <c r="P51" s="50"/>
      <c r="Q51" s="22"/>
      <c r="R51" s="23"/>
    </row>
    <row r="52" spans="2:18" x14ac:dyDescent="0.3">
      <c r="B52" s="21"/>
      <c r="C52" s="22"/>
      <c r="D52" s="49"/>
      <c r="E52" s="22"/>
      <c r="F52" s="22"/>
      <c r="G52" s="22"/>
      <c r="H52" s="50"/>
      <c r="I52" s="22"/>
      <c r="J52" s="49"/>
      <c r="K52" s="22"/>
      <c r="L52" s="22"/>
      <c r="M52" s="22"/>
      <c r="N52" s="22"/>
      <c r="O52" s="22"/>
      <c r="P52" s="50"/>
      <c r="Q52" s="22"/>
      <c r="R52" s="23"/>
    </row>
    <row r="53" spans="2:18" x14ac:dyDescent="0.3">
      <c r="B53" s="21"/>
      <c r="C53" s="22"/>
      <c r="D53" s="49"/>
      <c r="E53" s="22"/>
      <c r="F53" s="22"/>
      <c r="G53" s="22"/>
      <c r="H53" s="50"/>
      <c r="I53" s="22"/>
      <c r="J53" s="49"/>
      <c r="K53" s="22"/>
      <c r="L53" s="22"/>
      <c r="M53" s="22"/>
      <c r="N53" s="22"/>
      <c r="O53" s="22"/>
      <c r="P53" s="50"/>
      <c r="Q53" s="22"/>
      <c r="R53" s="23"/>
    </row>
    <row r="54" spans="2:18" x14ac:dyDescent="0.3">
      <c r="B54" s="21"/>
      <c r="C54" s="22"/>
      <c r="D54" s="49"/>
      <c r="E54" s="22"/>
      <c r="F54" s="22"/>
      <c r="G54" s="22"/>
      <c r="H54" s="50"/>
      <c r="I54" s="22"/>
      <c r="J54" s="49"/>
      <c r="K54" s="22"/>
      <c r="L54" s="22"/>
      <c r="M54" s="22"/>
      <c r="N54" s="22"/>
      <c r="O54" s="22"/>
      <c r="P54" s="50"/>
      <c r="Q54" s="22"/>
      <c r="R54" s="23"/>
    </row>
    <row r="55" spans="2:18" x14ac:dyDescent="0.3">
      <c r="B55" s="21"/>
      <c r="C55" s="22"/>
      <c r="D55" s="49"/>
      <c r="E55" s="22"/>
      <c r="F55" s="22"/>
      <c r="G55" s="22"/>
      <c r="H55" s="50"/>
      <c r="I55" s="22"/>
      <c r="J55" s="49"/>
      <c r="K55" s="22"/>
      <c r="L55" s="22"/>
      <c r="M55" s="22"/>
      <c r="N55" s="22"/>
      <c r="O55" s="22"/>
      <c r="P55" s="50"/>
      <c r="Q55" s="22"/>
      <c r="R55" s="23"/>
    </row>
    <row r="56" spans="2:18" x14ac:dyDescent="0.3">
      <c r="B56" s="21"/>
      <c r="C56" s="22"/>
      <c r="D56" s="49"/>
      <c r="E56" s="22"/>
      <c r="F56" s="22"/>
      <c r="G56" s="22"/>
      <c r="H56" s="50"/>
      <c r="I56" s="22"/>
      <c r="J56" s="49"/>
      <c r="K56" s="22"/>
      <c r="L56" s="22"/>
      <c r="M56" s="22"/>
      <c r="N56" s="22"/>
      <c r="O56" s="22"/>
      <c r="P56" s="50"/>
      <c r="Q56" s="22"/>
      <c r="R56" s="23"/>
    </row>
    <row r="57" spans="2:18" x14ac:dyDescent="0.3">
      <c r="B57" s="21"/>
      <c r="C57" s="22"/>
      <c r="D57" s="49"/>
      <c r="E57" s="22"/>
      <c r="F57" s="22"/>
      <c r="G57" s="22"/>
      <c r="H57" s="50"/>
      <c r="I57" s="22"/>
      <c r="J57" s="49"/>
      <c r="K57" s="22"/>
      <c r="L57" s="22"/>
      <c r="M57" s="22"/>
      <c r="N57" s="22"/>
      <c r="O57" s="22"/>
      <c r="P57" s="50"/>
      <c r="Q57" s="22"/>
      <c r="R57" s="23"/>
    </row>
    <row r="58" spans="2:18" x14ac:dyDescent="0.3">
      <c r="B58" s="21"/>
      <c r="C58" s="22"/>
      <c r="D58" s="49"/>
      <c r="E58" s="22"/>
      <c r="F58" s="22"/>
      <c r="G58" s="22"/>
      <c r="H58" s="50"/>
      <c r="I58" s="22"/>
      <c r="J58" s="49"/>
      <c r="K58" s="22"/>
      <c r="L58" s="22"/>
      <c r="M58" s="22"/>
      <c r="N58" s="22"/>
      <c r="O58" s="22"/>
      <c r="P58" s="50"/>
      <c r="Q58" s="22"/>
      <c r="R58" s="23"/>
    </row>
    <row r="59" spans="2:18" s="1" customFormat="1" ht="15" x14ac:dyDescent="0.3">
      <c r="B59" s="31"/>
      <c r="C59" s="32"/>
      <c r="D59" s="51" t="s">
        <v>48</v>
      </c>
      <c r="E59" s="52"/>
      <c r="F59" s="52"/>
      <c r="G59" s="53" t="s">
        <v>49</v>
      </c>
      <c r="H59" s="54"/>
      <c r="I59" s="32"/>
      <c r="J59" s="51" t="s">
        <v>48</v>
      </c>
      <c r="K59" s="52"/>
      <c r="L59" s="52"/>
      <c r="M59" s="52"/>
      <c r="N59" s="53" t="s">
        <v>49</v>
      </c>
      <c r="O59" s="52"/>
      <c r="P59" s="54"/>
      <c r="Q59" s="32"/>
      <c r="R59" s="33"/>
    </row>
    <row r="60" spans="2:18" x14ac:dyDescent="0.3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</row>
    <row r="61" spans="2:18" s="1" customFormat="1" ht="15" x14ac:dyDescent="0.3">
      <c r="B61" s="31"/>
      <c r="C61" s="32"/>
      <c r="D61" s="46" t="s">
        <v>50</v>
      </c>
      <c r="E61" s="47"/>
      <c r="F61" s="47"/>
      <c r="G61" s="47"/>
      <c r="H61" s="48"/>
      <c r="I61" s="32"/>
      <c r="J61" s="46" t="s">
        <v>51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21"/>
      <c r="C62" s="22"/>
      <c r="D62" s="49"/>
      <c r="E62" s="22"/>
      <c r="F62" s="22"/>
      <c r="G62" s="22"/>
      <c r="H62" s="50"/>
      <c r="I62" s="22"/>
      <c r="J62" s="49"/>
      <c r="K62" s="22"/>
      <c r="L62" s="22"/>
      <c r="M62" s="22"/>
      <c r="N62" s="22"/>
      <c r="O62" s="22"/>
      <c r="P62" s="50"/>
      <c r="Q62" s="22"/>
      <c r="R62" s="23"/>
    </row>
    <row r="63" spans="2:18" x14ac:dyDescent="0.3">
      <c r="B63" s="21"/>
      <c r="C63" s="22"/>
      <c r="D63" s="49"/>
      <c r="E63" s="22"/>
      <c r="F63" s="22"/>
      <c r="G63" s="22"/>
      <c r="H63" s="50"/>
      <c r="I63" s="22"/>
      <c r="J63" s="49"/>
      <c r="K63" s="22"/>
      <c r="L63" s="22"/>
      <c r="M63" s="22"/>
      <c r="N63" s="22"/>
      <c r="O63" s="22"/>
      <c r="P63" s="50"/>
      <c r="Q63" s="22"/>
      <c r="R63" s="23"/>
    </row>
    <row r="64" spans="2:18" x14ac:dyDescent="0.3">
      <c r="B64" s="21"/>
      <c r="C64" s="22"/>
      <c r="D64" s="49"/>
      <c r="E64" s="22"/>
      <c r="F64" s="22"/>
      <c r="G64" s="22"/>
      <c r="H64" s="50"/>
      <c r="I64" s="22"/>
      <c r="J64" s="49"/>
      <c r="K64" s="22"/>
      <c r="L64" s="22"/>
      <c r="M64" s="22"/>
      <c r="N64" s="22"/>
      <c r="O64" s="22"/>
      <c r="P64" s="50"/>
      <c r="Q64" s="22"/>
      <c r="R64" s="23"/>
    </row>
    <row r="65" spans="2:18" x14ac:dyDescent="0.3">
      <c r="B65" s="21"/>
      <c r="C65" s="22"/>
      <c r="D65" s="49"/>
      <c r="E65" s="22"/>
      <c r="F65" s="22"/>
      <c r="G65" s="22"/>
      <c r="H65" s="50"/>
      <c r="I65" s="22"/>
      <c r="J65" s="49"/>
      <c r="K65" s="22"/>
      <c r="L65" s="22"/>
      <c r="M65" s="22"/>
      <c r="N65" s="22"/>
      <c r="O65" s="22"/>
      <c r="P65" s="50"/>
      <c r="Q65" s="22"/>
      <c r="R65" s="23"/>
    </row>
    <row r="66" spans="2:18" x14ac:dyDescent="0.3">
      <c r="B66" s="21"/>
      <c r="C66" s="22"/>
      <c r="D66" s="49"/>
      <c r="E66" s="22"/>
      <c r="F66" s="22"/>
      <c r="G66" s="22"/>
      <c r="H66" s="50"/>
      <c r="I66" s="22"/>
      <c r="J66" s="49"/>
      <c r="K66" s="22"/>
      <c r="L66" s="22"/>
      <c r="M66" s="22"/>
      <c r="N66" s="22"/>
      <c r="O66" s="22"/>
      <c r="P66" s="50"/>
      <c r="Q66" s="22"/>
      <c r="R66" s="23"/>
    </row>
    <row r="67" spans="2:18" x14ac:dyDescent="0.3">
      <c r="B67" s="21"/>
      <c r="C67" s="22"/>
      <c r="D67" s="49"/>
      <c r="E67" s="22"/>
      <c r="F67" s="22"/>
      <c r="G67" s="22"/>
      <c r="H67" s="50"/>
      <c r="I67" s="22"/>
      <c r="J67" s="49"/>
      <c r="K67" s="22"/>
      <c r="L67" s="22"/>
      <c r="M67" s="22"/>
      <c r="N67" s="22"/>
      <c r="O67" s="22"/>
      <c r="P67" s="50"/>
      <c r="Q67" s="22"/>
      <c r="R67" s="23"/>
    </row>
    <row r="68" spans="2:18" x14ac:dyDescent="0.3">
      <c r="B68" s="21"/>
      <c r="C68" s="22"/>
      <c r="D68" s="49"/>
      <c r="E68" s="22"/>
      <c r="F68" s="22"/>
      <c r="G68" s="22"/>
      <c r="H68" s="50"/>
      <c r="I68" s="22"/>
      <c r="J68" s="49"/>
      <c r="K68" s="22"/>
      <c r="L68" s="22"/>
      <c r="M68" s="22"/>
      <c r="N68" s="22"/>
      <c r="O68" s="22"/>
      <c r="P68" s="50"/>
      <c r="Q68" s="22"/>
      <c r="R68" s="23"/>
    </row>
    <row r="69" spans="2:18" x14ac:dyDescent="0.3">
      <c r="B69" s="21"/>
      <c r="C69" s="22"/>
      <c r="D69" s="49"/>
      <c r="E69" s="22"/>
      <c r="F69" s="22"/>
      <c r="G69" s="22"/>
      <c r="H69" s="50"/>
      <c r="I69" s="22"/>
      <c r="J69" s="49"/>
      <c r="K69" s="22"/>
      <c r="L69" s="22"/>
      <c r="M69" s="22"/>
      <c r="N69" s="22"/>
      <c r="O69" s="22"/>
      <c r="P69" s="50"/>
      <c r="Q69" s="22"/>
      <c r="R69" s="23"/>
    </row>
    <row r="70" spans="2:18" s="1" customFormat="1" ht="15" x14ac:dyDescent="0.3">
      <c r="B70" s="31"/>
      <c r="C70" s="32"/>
      <c r="D70" s="51" t="s">
        <v>48</v>
      </c>
      <c r="E70" s="52"/>
      <c r="F70" s="52"/>
      <c r="G70" s="53" t="s">
        <v>49</v>
      </c>
      <c r="H70" s="54"/>
      <c r="I70" s="32"/>
      <c r="J70" s="51" t="s">
        <v>48</v>
      </c>
      <c r="K70" s="52"/>
      <c r="L70" s="52"/>
      <c r="M70" s="52"/>
      <c r="N70" s="53" t="s">
        <v>49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204" t="s">
        <v>103</v>
      </c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8" t="s">
        <v>13</v>
      </c>
      <c r="D78" s="32"/>
      <c r="E78" s="32"/>
      <c r="F78" s="234" t="str">
        <f>F6</f>
        <v>Zníženie energetickej náročnosti Administratívnej budovy, výrobnej haly pri administratíve, výrobného priestoru pre výro</v>
      </c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32"/>
      <c r="R78" s="33"/>
    </row>
    <row r="79" spans="2:18" ht="30" customHeight="1" x14ac:dyDescent="0.3">
      <c r="B79" s="21"/>
      <c r="C79" s="28" t="s">
        <v>100</v>
      </c>
      <c r="D79" s="22"/>
      <c r="E79" s="22"/>
      <c r="F79" s="234" t="s">
        <v>135</v>
      </c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22"/>
      <c r="R79" s="23"/>
    </row>
    <row r="80" spans="2:18" s="1" customFormat="1" ht="36.950000000000003" customHeight="1" x14ac:dyDescent="0.3">
      <c r="B80" s="31"/>
      <c r="C80" s="65" t="s">
        <v>136</v>
      </c>
      <c r="D80" s="32"/>
      <c r="E80" s="32"/>
      <c r="F80" s="228" t="str">
        <f>F8</f>
        <v>4. - Ostatné</v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32"/>
      <c r="R80" s="33"/>
    </row>
    <row r="81" spans="2:47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8" customHeight="1" x14ac:dyDescent="0.3">
      <c r="B82" s="31"/>
      <c r="C82" s="28" t="s">
        <v>17</v>
      </c>
      <c r="D82" s="32"/>
      <c r="E82" s="32"/>
      <c r="F82" s="26" t="str">
        <f>F10</f>
        <v xml:space="preserve"> </v>
      </c>
      <c r="G82" s="32"/>
      <c r="H82" s="32"/>
      <c r="I82" s="32"/>
      <c r="J82" s="32"/>
      <c r="K82" s="28" t="s">
        <v>19</v>
      </c>
      <c r="L82" s="32"/>
      <c r="M82" s="235" t="str">
        <f>IF(O10="","",O10)</f>
        <v/>
      </c>
      <c r="N82" s="225"/>
      <c r="O82" s="225"/>
      <c r="P82" s="225"/>
      <c r="Q82" s="32"/>
      <c r="R82" s="33"/>
    </row>
    <row r="83" spans="2:47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47" s="1" customFormat="1" ht="15" x14ac:dyDescent="0.3">
      <c r="B84" s="31"/>
      <c r="C84" s="28" t="s">
        <v>20</v>
      </c>
      <c r="D84" s="32"/>
      <c r="E84" s="32"/>
      <c r="F84" s="26" t="str">
        <f>E13</f>
        <v>Jacko Blažej, Konečná 633, Ostrava-Mesto, ČR</v>
      </c>
      <c r="G84" s="32"/>
      <c r="H84" s="32"/>
      <c r="I84" s="32"/>
      <c r="J84" s="32"/>
      <c r="K84" s="28" t="s">
        <v>25</v>
      </c>
      <c r="L84" s="32"/>
      <c r="M84" s="205" t="str">
        <f>E19</f>
        <v>VIZUALDK projekt, s.r.o.</v>
      </c>
      <c r="N84" s="225"/>
      <c r="O84" s="225"/>
      <c r="P84" s="225"/>
      <c r="Q84" s="225"/>
      <c r="R84" s="33"/>
    </row>
    <row r="85" spans="2:47" s="1" customFormat="1" ht="14.45" customHeight="1" x14ac:dyDescent="0.3">
      <c r="B85" s="31"/>
      <c r="C85" s="28" t="s">
        <v>24</v>
      </c>
      <c r="D85" s="32"/>
      <c r="E85" s="32"/>
      <c r="F85" s="26" t="str">
        <f>IF(E16="","",E16)</f>
        <v xml:space="preserve"> </v>
      </c>
      <c r="G85" s="32"/>
      <c r="H85" s="32"/>
      <c r="I85" s="32"/>
      <c r="J85" s="32"/>
      <c r="K85" s="28" t="s">
        <v>31</v>
      </c>
      <c r="L85" s="32"/>
      <c r="M85" s="205" t="str">
        <f>E22</f>
        <v xml:space="preserve"> </v>
      </c>
      <c r="N85" s="225"/>
      <c r="O85" s="225"/>
      <c r="P85" s="225"/>
      <c r="Q85" s="225"/>
      <c r="R85" s="33"/>
    </row>
    <row r="86" spans="2:47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 x14ac:dyDescent="0.3">
      <c r="B87" s="31"/>
      <c r="C87" s="239" t="s">
        <v>104</v>
      </c>
      <c r="D87" s="240"/>
      <c r="E87" s="240"/>
      <c r="F87" s="240"/>
      <c r="G87" s="240"/>
      <c r="H87" s="103"/>
      <c r="I87" s="103"/>
      <c r="J87" s="103"/>
      <c r="K87" s="103"/>
      <c r="L87" s="103"/>
      <c r="M87" s="103"/>
      <c r="N87" s="239" t="s">
        <v>105</v>
      </c>
      <c r="O87" s="225"/>
      <c r="P87" s="225"/>
      <c r="Q87" s="225"/>
      <c r="R87" s="33"/>
    </row>
    <row r="88" spans="2:47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47" s="1" customFormat="1" ht="29.25" customHeight="1" x14ac:dyDescent="0.3">
      <c r="B89" s="31"/>
      <c r="C89" s="110" t="s">
        <v>106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221">
        <f>N123</f>
        <v>0</v>
      </c>
      <c r="O89" s="225"/>
      <c r="P89" s="225"/>
      <c r="Q89" s="225"/>
      <c r="R89" s="33"/>
      <c r="AU89" s="17" t="s">
        <v>107</v>
      </c>
    </row>
    <row r="90" spans="2:47" s="7" customFormat="1" ht="24.95" customHeight="1" x14ac:dyDescent="0.3">
      <c r="B90" s="111"/>
      <c r="C90" s="112"/>
      <c r="D90" s="113" t="s">
        <v>138</v>
      </c>
      <c r="E90" s="112"/>
      <c r="F90" s="112"/>
      <c r="G90" s="112"/>
      <c r="H90" s="112"/>
      <c r="I90" s="112"/>
      <c r="J90" s="112"/>
      <c r="K90" s="112"/>
      <c r="L90" s="112"/>
      <c r="M90" s="112"/>
      <c r="N90" s="241">
        <f>N124</f>
        <v>0</v>
      </c>
      <c r="O90" s="242"/>
      <c r="P90" s="242"/>
      <c r="Q90" s="242"/>
      <c r="R90" s="114"/>
    </row>
    <row r="91" spans="2:47" s="8" customFormat="1" ht="19.899999999999999" customHeight="1" x14ac:dyDescent="0.3">
      <c r="B91" s="115"/>
      <c r="C91" s="94"/>
      <c r="D91" s="116" t="s">
        <v>458</v>
      </c>
      <c r="E91" s="94"/>
      <c r="F91" s="94"/>
      <c r="G91" s="94"/>
      <c r="H91" s="94"/>
      <c r="I91" s="94"/>
      <c r="J91" s="94"/>
      <c r="K91" s="94"/>
      <c r="L91" s="94"/>
      <c r="M91" s="94"/>
      <c r="N91" s="224">
        <f>N125</f>
        <v>0</v>
      </c>
      <c r="O91" s="223"/>
      <c r="P91" s="223"/>
      <c r="Q91" s="223"/>
      <c r="R91" s="117"/>
    </row>
    <row r="92" spans="2:47" s="8" customFormat="1" ht="19.899999999999999" customHeight="1" x14ac:dyDescent="0.3">
      <c r="B92" s="115"/>
      <c r="C92" s="94"/>
      <c r="D92" s="116" t="s">
        <v>139</v>
      </c>
      <c r="E92" s="94"/>
      <c r="F92" s="94"/>
      <c r="G92" s="94"/>
      <c r="H92" s="94"/>
      <c r="I92" s="94"/>
      <c r="J92" s="94"/>
      <c r="K92" s="94"/>
      <c r="L92" s="94"/>
      <c r="M92" s="94"/>
      <c r="N92" s="224">
        <f>N146</f>
        <v>0</v>
      </c>
      <c r="O92" s="223"/>
      <c r="P92" s="223"/>
      <c r="Q92" s="223"/>
      <c r="R92" s="117"/>
    </row>
    <row r="93" spans="2:47" s="8" customFormat="1" ht="19.899999999999999" customHeight="1" x14ac:dyDescent="0.3">
      <c r="B93" s="115"/>
      <c r="C93" s="94"/>
      <c r="D93" s="116" t="s">
        <v>140</v>
      </c>
      <c r="E93" s="94"/>
      <c r="F93" s="94"/>
      <c r="G93" s="94"/>
      <c r="H93" s="94"/>
      <c r="I93" s="94"/>
      <c r="J93" s="94"/>
      <c r="K93" s="94"/>
      <c r="L93" s="94"/>
      <c r="M93" s="94"/>
      <c r="N93" s="224">
        <f>N165</f>
        <v>0</v>
      </c>
      <c r="O93" s="223"/>
      <c r="P93" s="223"/>
      <c r="Q93" s="223"/>
      <c r="R93" s="117"/>
    </row>
    <row r="94" spans="2:47" s="8" customFormat="1" ht="19.899999999999999" customHeight="1" x14ac:dyDescent="0.3">
      <c r="B94" s="115"/>
      <c r="C94" s="94"/>
      <c r="D94" s="116" t="s">
        <v>141</v>
      </c>
      <c r="E94" s="94"/>
      <c r="F94" s="94"/>
      <c r="G94" s="94"/>
      <c r="H94" s="94"/>
      <c r="I94" s="94"/>
      <c r="J94" s="94"/>
      <c r="K94" s="94"/>
      <c r="L94" s="94"/>
      <c r="M94" s="94"/>
      <c r="N94" s="224">
        <f>N192</f>
        <v>0</v>
      </c>
      <c r="O94" s="223"/>
      <c r="P94" s="223"/>
      <c r="Q94" s="223"/>
      <c r="R94" s="117"/>
    </row>
    <row r="95" spans="2:47" s="7" customFormat="1" ht="24.95" customHeight="1" x14ac:dyDescent="0.3">
      <c r="B95" s="111"/>
      <c r="C95" s="112"/>
      <c r="D95" s="113" t="s">
        <v>142</v>
      </c>
      <c r="E95" s="112"/>
      <c r="F95" s="112"/>
      <c r="G95" s="112"/>
      <c r="H95" s="112"/>
      <c r="I95" s="112"/>
      <c r="J95" s="112"/>
      <c r="K95" s="112"/>
      <c r="L95" s="112"/>
      <c r="M95" s="112"/>
      <c r="N95" s="241">
        <f>N194</f>
        <v>0</v>
      </c>
      <c r="O95" s="242"/>
      <c r="P95" s="242"/>
      <c r="Q95" s="242"/>
      <c r="R95" s="114"/>
    </row>
    <row r="96" spans="2:47" s="8" customFormat="1" ht="19.899999999999999" customHeight="1" x14ac:dyDescent="0.3">
      <c r="B96" s="115"/>
      <c r="C96" s="94"/>
      <c r="D96" s="116" t="s">
        <v>459</v>
      </c>
      <c r="E96" s="94"/>
      <c r="F96" s="94"/>
      <c r="G96" s="94"/>
      <c r="H96" s="94"/>
      <c r="I96" s="94"/>
      <c r="J96" s="94"/>
      <c r="K96" s="94"/>
      <c r="L96" s="94"/>
      <c r="M96" s="94"/>
      <c r="N96" s="224">
        <f>N195</f>
        <v>0</v>
      </c>
      <c r="O96" s="223"/>
      <c r="P96" s="223"/>
      <c r="Q96" s="223"/>
      <c r="R96" s="117"/>
    </row>
    <row r="97" spans="2:21" s="8" customFormat="1" ht="19.899999999999999" customHeight="1" x14ac:dyDescent="0.3">
      <c r="B97" s="115"/>
      <c r="C97" s="94"/>
      <c r="D97" s="116" t="s">
        <v>144</v>
      </c>
      <c r="E97" s="94"/>
      <c r="F97" s="94"/>
      <c r="G97" s="94"/>
      <c r="H97" s="94"/>
      <c r="I97" s="94"/>
      <c r="J97" s="94"/>
      <c r="K97" s="94"/>
      <c r="L97" s="94"/>
      <c r="M97" s="94"/>
      <c r="N97" s="224">
        <f>N207</f>
        <v>0</v>
      </c>
      <c r="O97" s="223"/>
      <c r="P97" s="223"/>
      <c r="Q97" s="223"/>
      <c r="R97" s="117"/>
    </row>
    <row r="98" spans="2:21" s="8" customFormat="1" ht="19.899999999999999" customHeight="1" x14ac:dyDescent="0.3">
      <c r="B98" s="115"/>
      <c r="C98" s="94"/>
      <c r="D98" s="116" t="s">
        <v>145</v>
      </c>
      <c r="E98" s="94"/>
      <c r="F98" s="94"/>
      <c r="G98" s="94"/>
      <c r="H98" s="94"/>
      <c r="I98" s="94"/>
      <c r="J98" s="94"/>
      <c r="K98" s="94"/>
      <c r="L98" s="94"/>
      <c r="M98" s="94"/>
      <c r="N98" s="224">
        <f>N216</f>
        <v>0</v>
      </c>
      <c r="O98" s="223"/>
      <c r="P98" s="223"/>
      <c r="Q98" s="223"/>
      <c r="R98" s="117"/>
    </row>
    <row r="99" spans="2:21" s="7" customFormat="1" ht="24.95" customHeight="1" x14ac:dyDescent="0.3">
      <c r="B99" s="111"/>
      <c r="C99" s="112"/>
      <c r="D99" s="113" t="s">
        <v>460</v>
      </c>
      <c r="E99" s="112"/>
      <c r="F99" s="112"/>
      <c r="G99" s="112"/>
      <c r="H99" s="112"/>
      <c r="I99" s="112"/>
      <c r="J99" s="112"/>
      <c r="K99" s="112"/>
      <c r="L99" s="112"/>
      <c r="M99" s="112"/>
      <c r="N99" s="241">
        <f>N220</f>
        <v>0</v>
      </c>
      <c r="O99" s="242"/>
      <c r="P99" s="242"/>
      <c r="Q99" s="242"/>
      <c r="R99" s="114"/>
    </row>
    <row r="100" spans="2:21" s="8" customFormat="1" ht="19.899999999999999" customHeight="1" x14ac:dyDescent="0.3">
      <c r="B100" s="115"/>
      <c r="C100" s="94"/>
      <c r="D100" s="116" t="s">
        <v>461</v>
      </c>
      <c r="E100" s="94"/>
      <c r="F100" s="94"/>
      <c r="G100" s="94"/>
      <c r="H100" s="94"/>
      <c r="I100" s="94"/>
      <c r="J100" s="94"/>
      <c r="K100" s="94"/>
      <c r="L100" s="94"/>
      <c r="M100" s="94"/>
      <c r="N100" s="224">
        <f>N221</f>
        <v>0</v>
      </c>
      <c r="O100" s="223"/>
      <c r="P100" s="223"/>
      <c r="Q100" s="223"/>
      <c r="R100" s="117"/>
    </row>
    <row r="101" spans="2:21" s="7" customFormat="1" ht="24.95" customHeight="1" x14ac:dyDescent="0.3">
      <c r="B101" s="111"/>
      <c r="C101" s="112"/>
      <c r="D101" s="113" t="s">
        <v>108</v>
      </c>
      <c r="E101" s="112"/>
      <c r="F101" s="112"/>
      <c r="G101" s="112"/>
      <c r="H101" s="112"/>
      <c r="I101" s="112"/>
      <c r="J101" s="112"/>
      <c r="K101" s="112"/>
      <c r="L101" s="112"/>
      <c r="M101" s="112"/>
      <c r="N101" s="241">
        <f>N235</f>
        <v>0</v>
      </c>
      <c r="O101" s="242"/>
      <c r="P101" s="242"/>
      <c r="Q101" s="242"/>
      <c r="R101" s="114"/>
    </row>
    <row r="102" spans="2:21" s="1" customFormat="1" ht="21.75" customHeight="1" x14ac:dyDescent="0.3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21" s="1" customFormat="1" ht="29.25" customHeight="1" x14ac:dyDescent="0.3">
      <c r="B103" s="31"/>
      <c r="C103" s="110" t="s">
        <v>109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243">
        <v>0</v>
      </c>
      <c r="O103" s="225"/>
      <c r="P103" s="225"/>
      <c r="Q103" s="225"/>
      <c r="R103" s="33"/>
      <c r="T103" s="118"/>
      <c r="U103" s="119" t="s">
        <v>36</v>
      </c>
    </row>
    <row r="104" spans="2:21" s="1" customFormat="1" ht="18" customHeight="1" x14ac:dyDescent="0.3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21" s="1" customFormat="1" ht="29.25" customHeight="1" x14ac:dyDescent="0.3">
      <c r="B105" s="31"/>
      <c r="C105" s="102" t="s">
        <v>97</v>
      </c>
      <c r="D105" s="103"/>
      <c r="E105" s="103"/>
      <c r="F105" s="103"/>
      <c r="G105" s="103"/>
      <c r="H105" s="103"/>
      <c r="I105" s="103"/>
      <c r="J105" s="103"/>
      <c r="K105" s="103"/>
      <c r="L105" s="226">
        <f>ROUND(SUM(N89+N103),2)</f>
        <v>0</v>
      </c>
      <c r="M105" s="240"/>
      <c r="N105" s="240"/>
      <c r="O105" s="240"/>
      <c r="P105" s="240"/>
      <c r="Q105" s="240"/>
      <c r="R105" s="33"/>
    </row>
    <row r="106" spans="2:21" s="1" customFormat="1" ht="6.95" customHeight="1" x14ac:dyDescent="0.3"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7"/>
    </row>
    <row r="110" spans="2:21" s="1" customFormat="1" ht="6.95" customHeight="1" x14ac:dyDescent="0.3"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60"/>
    </row>
    <row r="111" spans="2:21" s="1" customFormat="1" ht="36.950000000000003" customHeight="1" x14ac:dyDescent="0.3">
      <c r="B111" s="31"/>
      <c r="C111" s="204" t="s">
        <v>110</v>
      </c>
      <c r="D111" s="225"/>
      <c r="E111" s="225"/>
      <c r="F111" s="225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33"/>
    </row>
    <row r="112" spans="2:21" s="1" customFormat="1" ht="6.95" customHeight="1" x14ac:dyDescent="0.3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1" customFormat="1" ht="30" customHeight="1" x14ac:dyDescent="0.3">
      <c r="B113" s="31"/>
      <c r="C113" s="28" t="s">
        <v>13</v>
      </c>
      <c r="D113" s="32"/>
      <c r="E113" s="32"/>
      <c r="F113" s="234" t="str">
        <f>F6</f>
        <v>Zníženie energetickej náročnosti Administratívnej budovy, výrobnej haly pri administratíve, výrobného priestoru pre výro</v>
      </c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32"/>
      <c r="R113" s="33"/>
    </row>
    <row r="114" spans="2:65" ht="30" customHeight="1" x14ac:dyDescent="0.3">
      <c r="B114" s="21"/>
      <c r="C114" s="28" t="s">
        <v>100</v>
      </c>
      <c r="D114" s="22"/>
      <c r="E114" s="22"/>
      <c r="F114" s="234" t="s">
        <v>135</v>
      </c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22"/>
      <c r="R114" s="23"/>
    </row>
    <row r="115" spans="2:65" s="1" customFormat="1" ht="36.950000000000003" customHeight="1" x14ac:dyDescent="0.3">
      <c r="B115" s="31"/>
      <c r="C115" s="65" t="s">
        <v>136</v>
      </c>
      <c r="D115" s="32"/>
      <c r="E115" s="32"/>
      <c r="F115" s="228" t="str">
        <f>F8</f>
        <v>4. - Ostatné</v>
      </c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32"/>
      <c r="R115" s="33"/>
    </row>
    <row r="116" spans="2:65" s="1" customFormat="1" ht="6.95" customHeight="1" x14ac:dyDescent="0.3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5" s="1" customFormat="1" ht="18" customHeight="1" x14ac:dyDescent="0.3">
      <c r="B117" s="31"/>
      <c r="C117" s="28" t="s">
        <v>17</v>
      </c>
      <c r="D117" s="32"/>
      <c r="E117" s="32"/>
      <c r="F117" s="26" t="str">
        <f>F10</f>
        <v xml:space="preserve"> </v>
      </c>
      <c r="G117" s="32"/>
      <c r="H117" s="32"/>
      <c r="I117" s="32"/>
      <c r="J117" s="32"/>
      <c r="K117" s="28" t="s">
        <v>19</v>
      </c>
      <c r="L117" s="32"/>
      <c r="M117" s="235" t="str">
        <f>IF(O10="","",O10)</f>
        <v/>
      </c>
      <c r="N117" s="225"/>
      <c r="O117" s="225"/>
      <c r="P117" s="225"/>
      <c r="Q117" s="32"/>
      <c r="R117" s="33"/>
    </row>
    <row r="118" spans="2:65" s="1" customFormat="1" ht="6.95" customHeight="1" x14ac:dyDescent="0.3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1" customFormat="1" ht="15" x14ac:dyDescent="0.3">
      <c r="B119" s="31"/>
      <c r="C119" s="28" t="s">
        <v>20</v>
      </c>
      <c r="D119" s="32"/>
      <c r="E119" s="32"/>
      <c r="F119" s="26" t="str">
        <f>E13</f>
        <v>Jacko Blažej, Konečná 633, Ostrava-Mesto, ČR</v>
      </c>
      <c r="G119" s="32"/>
      <c r="H119" s="32"/>
      <c r="I119" s="32"/>
      <c r="J119" s="32"/>
      <c r="K119" s="28" t="s">
        <v>25</v>
      </c>
      <c r="L119" s="32"/>
      <c r="M119" s="205" t="str">
        <f>E19</f>
        <v>VIZUALDK projekt, s.r.o.</v>
      </c>
      <c r="N119" s="225"/>
      <c r="O119" s="225"/>
      <c r="P119" s="225"/>
      <c r="Q119" s="225"/>
      <c r="R119" s="33"/>
    </row>
    <row r="120" spans="2:65" s="1" customFormat="1" ht="14.45" customHeight="1" x14ac:dyDescent="0.3">
      <c r="B120" s="31"/>
      <c r="C120" s="28" t="s">
        <v>24</v>
      </c>
      <c r="D120" s="32"/>
      <c r="E120" s="32"/>
      <c r="F120" s="26" t="str">
        <f>IF(E16="","",E16)</f>
        <v xml:space="preserve"> </v>
      </c>
      <c r="G120" s="32"/>
      <c r="H120" s="32"/>
      <c r="I120" s="32"/>
      <c r="J120" s="32"/>
      <c r="K120" s="28" t="s">
        <v>31</v>
      </c>
      <c r="L120" s="32"/>
      <c r="M120" s="205" t="str">
        <f>E22</f>
        <v xml:space="preserve"> </v>
      </c>
      <c r="N120" s="225"/>
      <c r="O120" s="225"/>
      <c r="P120" s="225"/>
      <c r="Q120" s="225"/>
      <c r="R120" s="33"/>
    </row>
    <row r="121" spans="2:65" s="1" customFormat="1" ht="10.35" customHeight="1" x14ac:dyDescent="0.3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</row>
    <row r="122" spans="2:65" s="9" customFormat="1" ht="29.25" customHeight="1" x14ac:dyDescent="0.3">
      <c r="B122" s="120"/>
      <c r="C122" s="121" t="s">
        <v>111</v>
      </c>
      <c r="D122" s="122" t="s">
        <v>112</v>
      </c>
      <c r="E122" s="122" t="s">
        <v>54</v>
      </c>
      <c r="F122" s="244" t="s">
        <v>113</v>
      </c>
      <c r="G122" s="245"/>
      <c r="H122" s="245"/>
      <c r="I122" s="245"/>
      <c r="J122" s="122" t="s">
        <v>114</v>
      </c>
      <c r="K122" s="122" t="s">
        <v>115</v>
      </c>
      <c r="L122" s="246" t="s">
        <v>116</v>
      </c>
      <c r="M122" s="245"/>
      <c r="N122" s="244" t="s">
        <v>105</v>
      </c>
      <c r="O122" s="245"/>
      <c r="P122" s="245"/>
      <c r="Q122" s="247"/>
      <c r="R122" s="123"/>
      <c r="T122" s="72" t="s">
        <v>117</v>
      </c>
      <c r="U122" s="73" t="s">
        <v>36</v>
      </c>
      <c r="V122" s="73" t="s">
        <v>118</v>
      </c>
      <c r="W122" s="73" t="s">
        <v>119</v>
      </c>
      <c r="X122" s="73" t="s">
        <v>120</v>
      </c>
      <c r="Y122" s="73" t="s">
        <v>121</v>
      </c>
      <c r="Z122" s="73" t="s">
        <v>122</v>
      </c>
      <c r="AA122" s="74" t="s">
        <v>123</v>
      </c>
    </row>
    <row r="123" spans="2:65" s="1" customFormat="1" ht="29.25" customHeight="1" x14ac:dyDescent="0.35">
      <c r="B123" s="31"/>
      <c r="C123" s="76" t="s">
        <v>101</v>
      </c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262">
        <f>BK123</f>
        <v>0</v>
      </c>
      <c r="O123" s="263"/>
      <c r="P123" s="263"/>
      <c r="Q123" s="263"/>
      <c r="R123" s="33"/>
      <c r="T123" s="75"/>
      <c r="U123" s="47"/>
      <c r="V123" s="47"/>
      <c r="W123" s="124">
        <f>W124+W194+W220+W235</f>
        <v>1625.7775310000002</v>
      </c>
      <c r="X123" s="47"/>
      <c r="Y123" s="124">
        <f>Y124+Y194+Y220+Y235</f>
        <v>76.378174329999993</v>
      </c>
      <c r="Z123" s="47"/>
      <c r="AA123" s="125">
        <f>AA124+AA194+AA220+AA235</f>
        <v>7.5187900000000001</v>
      </c>
      <c r="AT123" s="17" t="s">
        <v>71</v>
      </c>
      <c r="AU123" s="17" t="s">
        <v>107</v>
      </c>
      <c r="BK123" s="126">
        <f>BK124+BK194+BK220+BK235</f>
        <v>0</v>
      </c>
    </row>
    <row r="124" spans="2:65" s="10" customFormat="1" ht="37.35" customHeight="1" x14ac:dyDescent="0.35">
      <c r="B124" s="127"/>
      <c r="C124" s="128"/>
      <c r="D124" s="129" t="s">
        <v>138</v>
      </c>
      <c r="E124" s="129"/>
      <c r="F124" s="129"/>
      <c r="G124" s="129"/>
      <c r="H124" s="129"/>
      <c r="I124" s="129"/>
      <c r="J124" s="129"/>
      <c r="K124" s="129"/>
      <c r="L124" s="129"/>
      <c r="M124" s="129"/>
      <c r="N124" s="264">
        <f>BK124</f>
        <v>0</v>
      </c>
      <c r="O124" s="265"/>
      <c r="P124" s="265"/>
      <c r="Q124" s="265"/>
      <c r="R124" s="130"/>
      <c r="T124" s="131"/>
      <c r="U124" s="128"/>
      <c r="V124" s="128"/>
      <c r="W124" s="132">
        <f>W125+W146+W165+W192</f>
        <v>1318.3110080000001</v>
      </c>
      <c r="X124" s="128"/>
      <c r="Y124" s="132">
        <f>Y125+Y146+Y165+Y192</f>
        <v>75.140036689999988</v>
      </c>
      <c r="Z124" s="128"/>
      <c r="AA124" s="133">
        <f>AA125+AA146+AA165+AA192</f>
        <v>5.6074820000000001</v>
      </c>
      <c r="AR124" s="134" t="s">
        <v>77</v>
      </c>
      <c r="AT124" s="135" t="s">
        <v>71</v>
      </c>
      <c r="AU124" s="135" t="s">
        <v>72</v>
      </c>
      <c r="AY124" s="134" t="s">
        <v>125</v>
      </c>
      <c r="BK124" s="136">
        <f>BK125+BK146+BK165+BK192</f>
        <v>0</v>
      </c>
    </row>
    <row r="125" spans="2:65" s="10" customFormat="1" ht="19.899999999999999" customHeight="1" x14ac:dyDescent="0.3">
      <c r="B125" s="127"/>
      <c r="C125" s="128"/>
      <c r="D125" s="164" t="s">
        <v>458</v>
      </c>
      <c r="E125" s="164"/>
      <c r="F125" s="164"/>
      <c r="G125" s="164"/>
      <c r="H125" s="164"/>
      <c r="I125" s="164"/>
      <c r="J125" s="164"/>
      <c r="K125" s="164"/>
      <c r="L125" s="164"/>
      <c r="M125" s="164"/>
      <c r="N125" s="266">
        <f>BK125</f>
        <v>0</v>
      </c>
      <c r="O125" s="267"/>
      <c r="P125" s="267"/>
      <c r="Q125" s="267"/>
      <c r="R125" s="130"/>
      <c r="T125" s="131"/>
      <c r="U125" s="128"/>
      <c r="V125" s="128"/>
      <c r="W125" s="132">
        <f>SUM(W126:W145)</f>
        <v>637.45336200000008</v>
      </c>
      <c r="X125" s="128"/>
      <c r="Y125" s="132">
        <f>SUM(Y126:Y145)</f>
        <v>32.432507379999997</v>
      </c>
      <c r="Z125" s="128"/>
      <c r="AA125" s="133">
        <f>SUM(AA126:AA145)</f>
        <v>0</v>
      </c>
      <c r="AR125" s="134" t="s">
        <v>77</v>
      </c>
      <c r="AT125" s="135" t="s">
        <v>71</v>
      </c>
      <c r="AU125" s="135" t="s">
        <v>77</v>
      </c>
      <c r="AY125" s="134" t="s">
        <v>125</v>
      </c>
      <c r="BK125" s="136">
        <f>SUM(BK126:BK145)</f>
        <v>0</v>
      </c>
    </row>
    <row r="126" spans="2:65" s="1" customFormat="1" ht="22.5" customHeight="1" x14ac:dyDescent="0.3">
      <c r="B126" s="137"/>
      <c r="C126" s="138" t="s">
        <v>77</v>
      </c>
      <c r="D126" s="138" t="s">
        <v>126</v>
      </c>
      <c r="E126" s="139" t="s">
        <v>462</v>
      </c>
      <c r="F126" s="248" t="s">
        <v>463</v>
      </c>
      <c r="G126" s="249"/>
      <c r="H126" s="249"/>
      <c r="I126" s="249"/>
      <c r="J126" s="140" t="s">
        <v>150</v>
      </c>
      <c r="K126" s="141">
        <v>636.18100000000004</v>
      </c>
      <c r="L126" s="250">
        <v>0</v>
      </c>
      <c r="M126" s="249"/>
      <c r="N126" s="250">
        <f>ROUND(L126*K126,3)</f>
        <v>0</v>
      </c>
      <c r="O126" s="249"/>
      <c r="P126" s="249"/>
      <c r="Q126" s="249"/>
      <c r="R126" s="142"/>
      <c r="T126" s="143" t="s">
        <v>3</v>
      </c>
      <c r="U126" s="40" t="s">
        <v>39</v>
      </c>
      <c r="V126" s="144">
        <v>1.002</v>
      </c>
      <c r="W126" s="144">
        <f>V126*K126</f>
        <v>637.45336200000008</v>
      </c>
      <c r="X126" s="144">
        <v>5.0979999999999998E-2</v>
      </c>
      <c r="Y126" s="144">
        <f>X126*K126</f>
        <v>32.432507379999997</v>
      </c>
      <c r="Z126" s="144">
        <v>0</v>
      </c>
      <c r="AA126" s="145">
        <f>Z126*K126</f>
        <v>0</v>
      </c>
      <c r="AR126" s="17" t="s">
        <v>124</v>
      </c>
      <c r="AT126" s="17" t="s">
        <v>126</v>
      </c>
      <c r="AU126" s="17" t="s">
        <v>83</v>
      </c>
      <c r="AY126" s="17" t="s">
        <v>125</v>
      </c>
      <c r="BE126" s="146">
        <f>IF(U126="základná",N126,0)</f>
        <v>0</v>
      </c>
      <c r="BF126" s="146">
        <f>IF(U126="znížená",N126,0)</f>
        <v>0</v>
      </c>
      <c r="BG126" s="146">
        <f>IF(U126="zákl. prenesená",N126,0)</f>
        <v>0</v>
      </c>
      <c r="BH126" s="146">
        <f>IF(U126="zníž. prenesená",N126,0)</f>
        <v>0</v>
      </c>
      <c r="BI126" s="146">
        <f>IF(U126="nulová",N126,0)</f>
        <v>0</v>
      </c>
      <c r="BJ126" s="17" t="s">
        <v>83</v>
      </c>
      <c r="BK126" s="147">
        <f>ROUND(L126*K126,3)</f>
        <v>0</v>
      </c>
      <c r="BL126" s="17" t="s">
        <v>124</v>
      </c>
      <c r="BM126" s="17" t="s">
        <v>464</v>
      </c>
    </row>
    <row r="127" spans="2:65" s="13" customFormat="1" ht="22.5" customHeight="1" x14ac:dyDescent="0.3">
      <c r="B127" s="168"/>
      <c r="C127" s="169"/>
      <c r="D127" s="169"/>
      <c r="E127" s="170" t="s">
        <v>3</v>
      </c>
      <c r="F127" s="251" t="s">
        <v>372</v>
      </c>
      <c r="G127" s="252"/>
      <c r="H127" s="252"/>
      <c r="I127" s="252"/>
      <c r="J127" s="169"/>
      <c r="K127" s="171" t="s">
        <v>3</v>
      </c>
      <c r="L127" s="169"/>
      <c r="M127" s="169"/>
      <c r="N127" s="169"/>
      <c r="O127" s="169"/>
      <c r="P127" s="169"/>
      <c r="Q127" s="169"/>
      <c r="R127" s="172"/>
      <c r="T127" s="173"/>
      <c r="U127" s="169"/>
      <c r="V127" s="169"/>
      <c r="W127" s="169"/>
      <c r="X127" s="169"/>
      <c r="Y127" s="169"/>
      <c r="Z127" s="169"/>
      <c r="AA127" s="174"/>
      <c r="AT127" s="175" t="s">
        <v>131</v>
      </c>
      <c r="AU127" s="175" t="s">
        <v>83</v>
      </c>
      <c r="AV127" s="13" t="s">
        <v>77</v>
      </c>
      <c r="AW127" s="13" t="s">
        <v>29</v>
      </c>
      <c r="AX127" s="13" t="s">
        <v>72</v>
      </c>
      <c r="AY127" s="175" t="s">
        <v>125</v>
      </c>
    </row>
    <row r="128" spans="2:65" s="11" customFormat="1" ht="31.5" customHeight="1" x14ac:dyDescent="0.3">
      <c r="B128" s="148"/>
      <c r="C128" s="149"/>
      <c r="D128" s="149"/>
      <c r="E128" s="150" t="s">
        <v>3</v>
      </c>
      <c r="F128" s="253" t="s">
        <v>465</v>
      </c>
      <c r="G128" s="254"/>
      <c r="H128" s="254"/>
      <c r="I128" s="254"/>
      <c r="J128" s="149"/>
      <c r="K128" s="151">
        <v>708.79</v>
      </c>
      <c r="L128" s="149"/>
      <c r="M128" s="149"/>
      <c r="N128" s="149"/>
      <c r="O128" s="149"/>
      <c r="P128" s="149"/>
      <c r="Q128" s="149"/>
      <c r="R128" s="152"/>
      <c r="T128" s="153"/>
      <c r="U128" s="149"/>
      <c r="V128" s="149"/>
      <c r="W128" s="149"/>
      <c r="X128" s="149"/>
      <c r="Y128" s="149"/>
      <c r="Z128" s="149"/>
      <c r="AA128" s="154"/>
      <c r="AT128" s="155" t="s">
        <v>131</v>
      </c>
      <c r="AU128" s="155" t="s">
        <v>83</v>
      </c>
      <c r="AV128" s="11" t="s">
        <v>83</v>
      </c>
      <c r="AW128" s="11" t="s">
        <v>29</v>
      </c>
      <c r="AX128" s="11" t="s">
        <v>72</v>
      </c>
      <c r="AY128" s="155" t="s">
        <v>125</v>
      </c>
    </row>
    <row r="129" spans="2:51" s="13" customFormat="1" ht="22.5" customHeight="1" x14ac:dyDescent="0.3">
      <c r="B129" s="168"/>
      <c r="C129" s="169"/>
      <c r="D129" s="169"/>
      <c r="E129" s="170" t="s">
        <v>3</v>
      </c>
      <c r="F129" s="272" t="s">
        <v>152</v>
      </c>
      <c r="G129" s="252"/>
      <c r="H129" s="252"/>
      <c r="I129" s="252"/>
      <c r="J129" s="169"/>
      <c r="K129" s="171" t="s">
        <v>3</v>
      </c>
      <c r="L129" s="169"/>
      <c r="M129" s="169"/>
      <c r="N129" s="169"/>
      <c r="O129" s="169"/>
      <c r="P129" s="169"/>
      <c r="Q129" s="169"/>
      <c r="R129" s="172"/>
      <c r="T129" s="173"/>
      <c r="U129" s="169"/>
      <c r="V129" s="169"/>
      <c r="W129" s="169"/>
      <c r="X129" s="169"/>
      <c r="Y129" s="169"/>
      <c r="Z129" s="169"/>
      <c r="AA129" s="174"/>
      <c r="AT129" s="175" t="s">
        <v>131</v>
      </c>
      <c r="AU129" s="175" t="s">
        <v>83</v>
      </c>
      <c r="AV129" s="13" t="s">
        <v>77</v>
      </c>
      <c r="AW129" s="13" t="s">
        <v>29</v>
      </c>
      <c r="AX129" s="13" t="s">
        <v>72</v>
      </c>
      <c r="AY129" s="175" t="s">
        <v>125</v>
      </c>
    </row>
    <row r="130" spans="2:51" s="11" customFormat="1" ht="22.5" customHeight="1" x14ac:dyDescent="0.3">
      <c r="B130" s="148"/>
      <c r="C130" s="149"/>
      <c r="D130" s="149"/>
      <c r="E130" s="150" t="s">
        <v>3</v>
      </c>
      <c r="F130" s="253" t="s">
        <v>466</v>
      </c>
      <c r="G130" s="254"/>
      <c r="H130" s="254"/>
      <c r="I130" s="254"/>
      <c r="J130" s="149"/>
      <c r="K130" s="151">
        <v>75.893000000000001</v>
      </c>
      <c r="L130" s="149"/>
      <c r="M130" s="149"/>
      <c r="N130" s="149"/>
      <c r="O130" s="149"/>
      <c r="P130" s="149"/>
      <c r="Q130" s="149"/>
      <c r="R130" s="152"/>
      <c r="T130" s="153"/>
      <c r="U130" s="149"/>
      <c r="V130" s="149"/>
      <c r="W130" s="149"/>
      <c r="X130" s="149"/>
      <c r="Y130" s="149"/>
      <c r="Z130" s="149"/>
      <c r="AA130" s="154"/>
      <c r="AT130" s="155" t="s">
        <v>131</v>
      </c>
      <c r="AU130" s="155" t="s">
        <v>83</v>
      </c>
      <c r="AV130" s="11" t="s">
        <v>83</v>
      </c>
      <c r="AW130" s="11" t="s">
        <v>29</v>
      </c>
      <c r="AX130" s="11" t="s">
        <v>72</v>
      </c>
      <c r="AY130" s="155" t="s">
        <v>125</v>
      </c>
    </row>
    <row r="131" spans="2:51" s="13" customFormat="1" ht="22.5" customHeight="1" x14ac:dyDescent="0.3">
      <c r="B131" s="168"/>
      <c r="C131" s="169"/>
      <c r="D131" s="169"/>
      <c r="E131" s="170" t="s">
        <v>3</v>
      </c>
      <c r="F131" s="272" t="s">
        <v>467</v>
      </c>
      <c r="G131" s="252"/>
      <c r="H131" s="252"/>
      <c r="I131" s="252"/>
      <c r="J131" s="169"/>
      <c r="K131" s="171" t="s">
        <v>3</v>
      </c>
      <c r="L131" s="169"/>
      <c r="M131" s="169"/>
      <c r="N131" s="169"/>
      <c r="O131" s="169"/>
      <c r="P131" s="169"/>
      <c r="Q131" s="169"/>
      <c r="R131" s="172"/>
      <c r="T131" s="173"/>
      <c r="U131" s="169"/>
      <c r="V131" s="169"/>
      <c r="W131" s="169"/>
      <c r="X131" s="169"/>
      <c r="Y131" s="169"/>
      <c r="Z131" s="169"/>
      <c r="AA131" s="174"/>
      <c r="AT131" s="175" t="s">
        <v>131</v>
      </c>
      <c r="AU131" s="175" t="s">
        <v>83</v>
      </c>
      <c r="AV131" s="13" t="s">
        <v>77</v>
      </c>
      <c r="AW131" s="13" t="s">
        <v>29</v>
      </c>
      <c r="AX131" s="13" t="s">
        <v>72</v>
      </c>
      <c r="AY131" s="175" t="s">
        <v>125</v>
      </c>
    </row>
    <row r="132" spans="2:51" s="11" customFormat="1" ht="22.5" customHeight="1" x14ac:dyDescent="0.3">
      <c r="B132" s="148"/>
      <c r="C132" s="149"/>
      <c r="D132" s="149"/>
      <c r="E132" s="150" t="s">
        <v>3</v>
      </c>
      <c r="F132" s="253" t="s">
        <v>468</v>
      </c>
      <c r="G132" s="254"/>
      <c r="H132" s="254"/>
      <c r="I132" s="254"/>
      <c r="J132" s="149"/>
      <c r="K132" s="151">
        <v>-1.41</v>
      </c>
      <c r="L132" s="149"/>
      <c r="M132" s="149"/>
      <c r="N132" s="149"/>
      <c r="O132" s="149"/>
      <c r="P132" s="149"/>
      <c r="Q132" s="149"/>
      <c r="R132" s="152"/>
      <c r="T132" s="153"/>
      <c r="U132" s="149"/>
      <c r="V132" s="149"/>
      <c r="W132" s="149"/>
      <c r="X132" s="149"/>
      <c r="Y132" s="149"/>
      <c r="Z132" s="149"/>
      <c r="AA132" s="154"/>
      <c r="AT132" s="155" t="s">
        <v>131</v>
      </c>
      <c r="AU132" s="155" t="s">
        <v>83</v>
      </c>
      <c r="AV132" s="11" t="s">
        <v>83</v>
      </c>
      <c r="AW132" s="11" t="s">
        <v>29</v>
      </c>
      <c r="AX132" s="11" t="s">
        <v>72</v>
      </c>
      <c r="AY132" s="155" t="s">
        <v>125</v>
      </c>
    </row>
    <row r="133" spans="2:51" s="11" customFormat="1" ht="22.5" customHeight="1" x14ac:dyDescent="0.3">
      <c r="B133" s="148"/>
      <c r="C133" s="149"/>
      <c r="D133" s="149"/>
      <c r="E133" s="150" t="s">
        <v>3</v>
      </c>
      <c r="F133" s="253" t="s">
        <v>469</v>
      </c>
      <c r="G133" s="254"/>
      <c r="H133" s="254"/>
      <c r="I133" s="254"/>
      <c r="J133" s="149"/>
      <c r="K133" s="151">
        <v>-1.393</v>
      </c>
      <c r="L133" s="149"/>
      <c r="M133" s="149"/>
      <c r="N133" s="149"/>
      <c r="O133" s="149"/>
      <c r="P133" s="149"/>
      <c r="Q133" s="149"/>
      <c r="R133" s="152"/>
      <c r="T133" s="153"/>
      <c r="U133" s="149"/>
      <c r="V133" s="149"/>
      <c r="W133" s="149"/>
      <c r="X133" s="149"/>
      <c r="Y133" s="149"/>
      <c r="Z133" s="149"/>
      <c r="AA133" s="154"/>
      <c r="AT133" s="155" t="s">
        <v>131</v>
      </c>
      <c r="AU133" s="155" t="s">
        <v>83</v>
      </c>
      <c r="AV133" s="11" t="s">
        <v>83</v>
      </c>
      <c r="AW133" s="11" t="s">
        <v>29</v>
      </c>
      <c r="AX133" s="11" t="s">
        <v>72</v>
      </c>
      <c r="AY133" s="155" t="s">
        <v>125</v>
      </c>
    </row>
    <row r="134" spans="2:51" s="11" customFormat="1" ht="22.5" customHeight="1" x14ac:dyDescent="0.3">
      <c r="B134" s="148"/>
      <c r="C134" s="149"/>
      <c r="D134" s="149"/>
      <c r="E134" s="150" t="s">
        <v>3</v>
      </c>
      <c r="F134" s="253" t="s">
        <v>470</v>
      </c>
      <c r="G134" s="254"/>
      <c r="H134" s="254"/>
      <c r="I134" s="254"/>
      <c r="J134" s="149"/>
      <c r="K134" s="151">
        <v>-1.3839999999999999</v>
      </c>
      <c r="L134" s="149"/>
      <c r="M134" s="149"/>
      <c r="N134" s="149"/>
      <c r="O134" s="149"/>
      <c r="P134" s="149"/>
      <c r="Q134" s="149"/>
      <c r="R134" s="152"/>
      <c r="T134" s="153"/>
      <c r="U134" s="149"/>
      <c r="V134" s="149"/>
      <c r="W134" s="149"/>
      <c r="X134" s="149"/>
      <c r="Y134" s="149"/>
      <c r="Z134" s="149"/>
      <c r="AA134" s="154"/>
      <c r="AT134" s="155" t="s">
        <v>131</v>
      </c>
      <c r="AU134" s="155" t="s">
        <v>83</v>
      </c>
      <c r="AV134" s="11" t="s">
        <v>83</v>
      </c>
      <c r="AW134" s="11" t="s">
        <v>29</v>
      </c>
      <c r="AX134" s="11" t="s">
        <v>72</v>
      </c>
      <c r="AY134" s="155" t="s">
        <v>125</v>
      </c>
    </row>
    <row r="135" spans="2:51" s="11" customFormat="1" ht="22.5" customHeight="1" x14ac:dyDescent="0.3">
      <c r="B135" s="148"/>
      <c r="C135" s="149"/>
      <c r="D135" s="149"/>
      <c r="E135" s="150" t="s">
        <v>3</v>
      </c>
      <c r="F135" s="253" t="s">
        <v>471</v>
      </c>
      <c r="G135" s="254"/>
      <c r="H135" s="254"/>
      <c r="I135" s="254"/>
      <c r="J135" s="149"/>
      <c r="K135" s="151">
        <v>-8.2249999999999996</v>
      </c>
      <c r="L135" s="149"/>
      <c r="M135" s="149"/>
      <c r="N135" s="149"/>
      <c r="O135" s="149"/>
      <c r="P135" s="149"/>
      <c r="Q135" s="149"/>
      <c r="R135" s="152"/>
      <c r="T135" s="153"/>
      <c r="U135" s="149"/>
      <c r="V135" s="149"/>
      <c r="W135" s="149"/>
      <c r="X135" s="149"/>
      <c r="Y135" s="149"/>
      <c r="Z135" s="149"/>
      <c r="AA135" s="154"/>
      <c r="AT135" s="155" t="s">
        <v>131</v>
      </c>
      <c r="AU135" s="155" t="s">
        <v>83</v>
      </c>
      <c r="AV135" s="11" t="s">
        <v>83</v>
      </c>
      <c r="AW135" s="11" t="s">
        <v>29</v>
      </c>
      <c r="AX135" s="11" t="s">
        <v>72</v>
      </c>
      <c r="AY135" s="155" t="s">
        <v>125</v>
      </c>
    </row>
    <row r="136" spans="2:51" s="11" customFormat="1" ht="22.5" customHeight="1" x14ac:dyDescent="0.3">
      <c r="B136" s="148"/>
      <c r="C136" s="149"/>
      <c r="D136" s="149"/>
      <c r="E136" s="150" t="s">
        <v>3</v>
      </c>
      <c r="F136" s="253" t="s">
        <v>472</v>
      </c>
      <c r="G136" s="254"/>
      <c r="H136" s="254"/>
      <c r="I136" s="254"/>
      <c r="J136" s="149"/>
      <c r="K136" s="151">
        <v>-74.25</v>
      </c>
      <c r="L136" s="149"/>
      <c r="M136" s="149"/>
      <c r="N136" s="149"/>
      <c r="O136" s="149"/>
      <c r="P136" s="149"/>
      <c r="Q136" s="149"/>
      <c r="R136" s="152"/>
      <c r="T136" s="153"/>
      <c r="U136" s="149"/>
      <c r="V136" s="149"/>
      <c r="W136" s="149"/>
      <c r="X136" s="149"/>
      <c r="Y136" s="149"/>
      <c r="Z136" s="149"/>
      <c r="AA136" s="154"/>
      <c r="AT136" s="155" t="s">
        <v>131</v>
      </c>
      <c r="AU136" s="155" t="s">
        <v>83</v>
      </c>
      <c r="AV136" s="11" t="s">
        <v>83</v>
      </c>
      <c r="AW136" s="11" t="s">
        <v>29</v>
      </c>
      <c r="AX136" s="11" t="s">
        <v>72</v>
      </c>
      <c r="AY136" s="155" t="s">
        <v>125</v>
      </c>
    </row>
    <row r="137" spans="2:51" s="11" customFormat="1" ht="22.5" customHeight="1" x14ac:dyDescent="0.3">
      <c r="B137" s="148"/>
      <c r="C137" s="149"/>
      <c r="D137" s="149"/>
      <c r="E137" s="150" t="s">
        <v>3</v>
      </c>
      <c r="F137" s="253" t="s">
        <v>473</v>
      </c>
      <c r="G137" s="254"/>
      <c r="H137" s="254"/>
      <c r="I137" s="254"/>
      <c r="J137" s="149"/>
      <c r="K137" s="151">
        <v>-31.12</v>
      </c>
      <c r="L137" s="149"/>
      <c r="M137" s="149"/>
      <c r="N137" s="149"/>
      <c r="O137" s="149"/>
      <c r="P137" s="149"/>
      <c r="Q137" s="149"/>
      <c r="R137" s="152"/>
      <c r="T137" s="153"/>
      <c r="U137" s="149"/>
      <c r="V137" s="149"/>
      <c r="W137" s="149"/>
      <c r="X137" s="149"/>
      <c r="Y137" s="149"/>
      <c r="Z137" s="149"/>
      <c r="AA137" s="154"/>
      <c r="AT137" s="155" t="s">
        <v>131</v>
      </c>
      <c r="AU137" s="155" t="s">
        <v>83</v>
      </c>
      <c r="AV137" s="11" t="s">
        <v>83</v>
      </c>
      <c r="AW137" s="11" t="s">
        <v>29</v>
      </c>
      <c r="AX137" s="11" t="s">
        <v>72</v>
      </c>
      <c r="AY137" s="155" t="s">
        <v>125</v>
      </c>
    </row>
    <row r="138" spans="2:51" s="11" customFormat="1" ht="22.5" customHeight="1" x14ac:dyDescent="0.3">
      <c r="B138" s="148"/>
      <c r="C138" s="149"/>
      <c r="D138" s="149"/>
      <c r="E138" s="150" t="s">
        <v>3</v>
      </c>
      <c r="F138" s="253" t="s">
        <v>474</v>
      </c>
      <c r="G138" s="254"/>
      <c r="H138" s="254"/>
      <c r="I138" s="254"/>
      <c r="J138" s="149"/>
      <c r="K138" s="151">
        <v>-2.6549999999999998</v>
      </c>
      <c r="L138" s="149"/>
      <c r="M138" s="149"/>
      <c r="N138" s="149"/>
      <c r="O138" s="149"/>
      <c r="P138" s="149"/>
      <c r="Q138" s="149"/>
      <c r="R138" s="152"/>
      <c r="T138" s="153"/>
      <c r="U138" s="149"/>
      <c r="V138" s="149"/>
      <c r="W138" s="149"/>
      <c r="X138" s="149"/>
      <c r="Y138" s="149"/>
      <c r="Z138" s="149"/>
      <c r="AA138" s="154"/>
      <c r="AT138" s="155" t="s">
        <v>131</v>
      </c>
      <c r="AU138" s="155" t="s">
        <v>83</v>
      </c>
      <c r="AV138" s="11" t="s">
        <v>83</v>
      </c>
      <c r="AW138" s="11" t="s">
        <v>29</v>
      </c>
      <c r="AX138" s="11" t="s">
        <v>72</v>
      </c>
      <c r="AY138" s="155" t="s">
        <v>125</v>
      </c>
    </row>
    <row r="139" spans="2:51" s="11" customFormat="1" ht="22.5" customHeight="1" x14ac:dyDescent="0.3">
      <c r="B139" s="148"/>
      <c r="C139" s="149"/>
      <c r="D139" s="149"/>
      <c r="E139" s="150" t="s">
        <v>3</v>
      </c>
      <c r="F139" s="253" t="s">
        <v>475</v>
      </c>
      <c r="G139" s="254"/>
      <c r="H139" s="254"/>
      <c r="I139" s="254"/>
      <c r="J139" s="149"/>
      <c r="K139" s="151">
        <v>-0.378</v>
      </c>
      <c r="L139" s="149"/>
      <c r="M139" s="149"/>
      <c r="N139" s="149"/>
      <c r="O139" s="149"/>
      <c r="P139" s="149"/>
      <c r="Q139" s="149"/>
      <c r="R139" s="152"/>
      <c r="T139" s="153"/>
      <c r="U139" s="149"/>
      <c r="V139" s="149"/>
      <c r="W139" s="149"/>
      <c r="X139" s="149"/>
      <c r="Y139" s="149"/>
      <c r="Z139" s="149"/>
      <c r="AA139" s="154"/>
      <c r="AT139" s="155" t="s">
        <v>131</v>
      </c>
      <c r="AU139" s="155" t="s">
        <v>83</v>
      </c>
      <c r="AV139" s="11" t="s">
        <v>83</v>
      </c>
      <c r="AW139" s="11" t="s">
        <v>29</v>
      </c>
      <c r="AX139" s="11" t="s">
        <v>72</v>
      </c>
      <c r="AY139" s="155" t="s">
        <v>125</v>
      </c>
    </row>
    <row r="140" spans="2:51" s="11" customFormat="1" ht="22.5" customHeight="1" x14ac:dyDescent="0.3">
      <c r="B140" s="148"/>
      <c r="C140" s="149"/>
      <c r="D140" s="149"/>
      <c r="E140" s="150" t="s">
        <v>3</v>
      </c>
      <c r="F140" s="253" t="s">
        <v>476</v>
      </c>
      <c r="G140" s="254"/>
      <c r="H140" s="254"/>
      <c r="I140" s="254"/>
      <c r="J140" s="149"/>
      <c r="K140" s="151">
        <v>-5.117</v>
      </c>
      <c r="L140" s="149"/>
      <c r="M140" s="149"/>
      <c r="N140" s="149"/>
      <c r="O140" s="149"/>
      <c r="P140" s="149"/>
      <c r="Q140" s="149"/>
      <c r="R140" s="152"/>
      <c r="T140" s="153"/>
      <c r="U140" s="149"/>
      <c r="V140" s="149"/>
      <c r="W140" s="149"/>
      <c r="X140" s="149"/>
      <c r="Y140" s="149"/>
      <c r="Z140" s="149"/>
      <c r="AA140" s="154"/>
      <c r="AT140" s="155" t="s">
        <v>131</v>
      </c>
      <c r="AU140" s="155" t="s">
        <v>83</v>
      </c>
      <c r="AV140" s="11" t="s">
        <v>83</v>
      </c>
      <c r="AW140" s="11" t="s">
        <v>29</v>
      </c>
      <c r="AX140" s="11" t="s">
        <v>72</v>
      </c>
      <c r="AY140" s="155" t="s">
        <v>125</v>
      </c>
    </row>
    <row r="141" spans="2:51" s="11" customFormat="1" ht="22.5" customHeight="1" x14ac:dyDescent="0.3">
      <c r="B141" s="148"/>
      <c r="C141" s="149"/>
      <c r="D141" s="149"/>
      <c r="E141" s="150" t="s">
        <v>3</v>
      </c>
      <c r="F141" s="253" t="s">
        <v>477</v>
      </c>
      <c r="G141" s="254"/>
      <c r="H141" s="254"/>
      <c r="I141" s="254"/>
      <c r="J141" s="149"/>
      <c r="K141" s="151">
        <v>-6.1909999999999998</v>
      </c>
      <c r="L141" s="149"/>
      <c r="M141" s="149"/>
      <c r="N141" s="149"/>
      <c r="O141" s="149"/>
      <c r="P141" s="149"/>
      <c r="Q141" s="149"/>
      <c r="R141" s="152"/>
      <c r="T141" s="153"/>
      <c r="U141" s="149"/>
      <c r="V141" s="149"/>
      <c r="W141" s="149"/>
      <c r="X141" s="149"/>
      <c r="Y141" s="149"/>
      <c r="Z141" s="149"/>
      <c r="AA141" s="154"/>
      <c r="AT141" s="155" t="s">
        <v>131</v>
      </c>
      <c r="AU141" s="155" t="s">
        <v>83</v>
      </c>
      <c r="AV141" s="11" t="s">
        <v>83</v>
      </c>
      <c r="AW141" s="11" t="s">
        <v>29</v>
      </c>
      <c r="AX141" s="11" t="s">
        <v>72</v>
      </c>
      <c r="AY141" s="155" t="s">
        <v>125</v>
      </c>
    </row>
    <row r="142" spans="2:51" s="11" customFormat="1" ht="22.5" customHeight="1" x14ac:dyDescent="0.3">
      <c r="B142" s="148"/>
      <c r="C142" s="149"/>
      <c r="D142" s="149"/>
      <c r="E142" s="150" t="s">
        <v>3</v>
      </c>
      <c r="F142" s="253" t="s">
        <v>478</v>
      </c>
      <c r="G142" s="254"/>
      <c r="H142" s="254"/>
      <c r="I142" s="254"/>
      <c r="J142" s="149"/>
      <c r="K142" s="151">
        <v>-6.0750000000000002</v>
      </c>
      <c r="L142" s="149"/>
      <c r="M142" s="149"/>
      <c r="N142" s="149"/>
      <c r="O142" s="149"/>
      <c r="P142" s="149"/>
      <c r="Q142" s="149"/>
      <c r="R142" s="152"/>
      <c r="T142" s="153"/>
      <c r="U142" s="149"/>
      <c r="V142" s="149"/>
      <c r="W142" s="149"/>
      <c r="X142" s="149"/>
      <c r="Y142" s="149"/>
      <c r="Z142" s="149"/>
      <c r="AA142" s="154"/>
      <c r="AT142" s="155" t="s">
        <v>131</v>
      </c>
      <c r="AU142" s="155" t="s">
        <v>83</v>
      </c>
      <c r="AV142" s="11" t="s">
        <v>83</v>
      </c>
      <c r="AW142" s="11" t="s">
        <v>29</v>
      </c>
      <c r="AX142" s="11" t="s">
        <v>72</v>
      </c>
      <c r="AY142" s="155" t="s">
        <v>125</v>
      </c>
    </row>
    <row r="143" spans="2:51" s="11" customFormat="1" ht="22.5" customHeight="1" x14ac:dyDescent="0.3">
      <c r="B143" s="148"/>
      <c r="C143" s="149"/>
      <c r="D143" s="149"/>
      <c r="E143" s="150" t="s">
        <v>3</v>
      </c>
      <c r="F143" s="253" t="s">
        <v>479</v>
      </c>
      <c r="G143" s="254"/>
      <c r="H143" s="254"/>
      <c r="I143" s="254"/>
      <c r="J143" s="149"/>
      <c r="K143" s="151">
        <v>-6.0490000000000004</v>
      </c>
      <c r="L143" s="149"/>
      <c r="M143" s="149"/>
      <c r="N143" s="149"/>
      <c r="O143" s="149"/>
      <c r="P143" s="149"/>
      <c r="Q143" s="149"/>
      <c r="R143" s="152"/>
      <c r="T143" s="153"/>
      <c r="U143" s="149"/>
      <c r="V143" s="149"/>
      <c r="W143" s="149"/>
      <c r="X143" s="149"/>
      <c r="Y143" s="149"/>
      <c r="Z143" s="149"/>
      <c r="AA143" s="154"/>
      <c r="AT143" s="155" t="s">
        <v>131</v>
      </c>
      <c r="AU143" s="155" t="s">
        <v>83</v>
      </c>
      <c r="AV143" s="11" t="s">
        <v>83</v>
      </c>
      <c r="AW143" s="11" t="s">
        <v>29</v>
      </c>
      <c r="AX143" s="11" t="s">
        <v>72</v>
      </c>
      <c r="AY143" s="155" t="s">
        <v>125</v>
      </c>
    </row>
    <row r="144" spans="2:51" s="11" customFormat="1" ht="22.5" customHeight="1" x14ac:dyDescent="0.3">
      <c r="B144" s="148"/>
      <c r="C144" s="149"/>
      <c r="D144" s="149"/>
      <c r="E144" s="150" t="s">
        <v>3</v>
      </c>
      <c r="F144" s="253" t="s">
        <v>480</v>
      </c>
      <c r="G144" s="254"/>
      <c r="H144" s="254"/>
      <c r="I144" s="254"/>
      <c r="J144" s="149"/>
      <c r="K144" s="151">
        <v>-4.2549999999999999</v>
      </c>
      <c r="L144" s="149"/>
      <c r="M144" s="149"/>
      <c r="N144" s="149"/>
      <c r="O144" s="149"/>
      <c r="P144" s="149"/>
      <c r="Q144" s="149"/>
      <c r="R144" s="152"/>
      <c r="T144" s="153"/>
      <c r="U144" s="149"/>
      <c r="V144" s="149"/>
      <c r="W144" s="149"/>
      <c r="X144" s="149"/>
      <c r="Y144" s="149"/>
      <c r="Z144" s="149"/>
      <c r="AA144" s="154"/>
      <c r="AT144" s="155" t="s">
        <v>131</v>
      </c>
      <c r="AU144" s="155" t="s">
        <v>83</v>
      </c>
      <c r="AV144" s="11" t="s">
        <v>83</v>
      </c>
      <c r="AW144" s="11" t="s">
        <v>29</v>
      </c>
      <c r="AX144" s="11" t="s">
        <v>72</v>
      </c>
      <c r="AY144" s="155" t="s">
        <v>125</v>
      </c>
    </row>
    <row r="145" spans="2:65" s="12" customFormat="1" ht="22.5" customHeight="1" x14ac:dyDescent="0.3">
      <c r="B145" s="156"/>
      <c r="C145" s="157"/>
      <c r="D145" s="157"/>
      <c r="E145" s="158" t="s">
        <v>3</v>
      </c>
      <c r="F145" s="255" t="s">
        <v>132</v>
      </c>
      <c r="G145" s="256"/>
      <c r="H145" s="256"/>
      <c r="I145" s="256"/>
      <c r="J145" s="157"/>
      <c r="K145" s="159">
        <v>636.18100000000004</v>
      </c>
      <c r="L145" s="157"/>
      <c r="M145" s="157"/>
      <c r="N145" s="157"/>
      <c r="O145" s="157"/>
      <c r="P145" s="157"/>
      <c r="Q145" s="157"/>
      <c r="R145" s="160"/>
      <c r="T145" s="161"/>
      <c r="U145" s="157"/>
      <c r="V145" s="157"/>
      <c r="W145" s="157"/>
      <c r="X145" s="157"/>
      <c r="Y145" s="157"/>
      <c r="Z145" s="157"/>
      <c r="AA145" s="162"/>
      <c r="AT145" s="163" t="s">
        <v>131</v>
      </c>
      <c r="AU145" s="163" t="s">
        <v>83</v>
      </c>
      <c r="AV145" s="12" t="s">
        <v>124</v>
      </c>
      <c r="AW145" s="12" t="s">
        <v>29</v>
      </c>
      <c r="AX145" s="12" t="s">
        <v>77</v>
      </c>
      <c r="AY145" s="163" t="s">
        <v>125</v>
      </c>
    </row>
    <row r="146" spans="2:65" s="10" customFormat="1" ht="29.85" customHeight="1" x14ac:dyDescent="0.3">
      <c r="B146" s="127"/>
      <c r="C146" s="128"/>
      <c r="D146" s="164" t="s">
        <v>139</v>
      </c>
      <c r="E146" s="164"/>
      <c r="F146" s="164"/>
      <c r="G146" s="164"/>
      <c r="H146" s="164"/>
      <c r="I146" s="164"/>
      <c r="J146" s="164"/>
      <c r="K146" s="164"/>
      <c r="L146" s="164"/>
      <c r="M146" s="164"/>
      <c r="N146" s="266">
        <f>BK146</f>
        <v>0</v>
      </c>
      <c r="O146" s="267"/>
      <c r="P146" s="267"/>
      <c r="Q146" s="267"/>
      <c r="R146" s="130"/>
      <c r="T146" s="131"/>
      <c r="U146" s="128"/>
      <c r="V146" s="128"/>
      <c r="W146" s="132">
        <f>SUM(W147:W164)</f>
        <v>218.25827700000002</v>
      </c>
      <c r="X146" s="128"/>
      <c r="Y146" s="132">
        <f>SUM(Y147:Y164)</f>
        <v>4.0035376499999993</v>
      </c>
      <c r="Z146" s="128"/>
      <c r="AA146" s="133">
        <f>SUM(AA147:AA164)</f>
        <v>0</v>
      </c>
      <c r="AR146" s="134" t="s">
        <v>77</v>
      </c>
      <c r="AT146" s="135" t="s">
        <v>71</v>
      </c>
      <c r="AU146" s="135" t="s">
        <v>77</v>
      </c>
      <c r="AY146" s="134" t="s">
        <v>125</v>
      </c>
      <c r="BK146" s="136">
        <f>SUM(BK147:BK164)</f>
        <v>0</v>
      </c>
    </row>
    <row r="147" spans="2:65" s="1" customFormat="1" ht="31.5" customHeight="1" x14ac:dyDescent="0.3">
      <c r="B147" s="137"/>
      <c r="C147" s="138" t="s">
        <v>83</v>
      </c>
      <c r="D147" s="138" t="s">
        <v>126</v>
      </c>
      <c r="E147" s="139" t="s">
        <v>481</v>
      </c>
      <c r="F147" s="248" t="s">
        <v>482</v>
      </c>
      <c r="G147" s="249"/>
      <c r="H147" s="249"/>
      <c r="I147" s="249"/>
      <c r="J147" s="140" t="s">
        <v>150</v>
      </c>
      <c r="K147" s="141">
        <v>98.647999999999996</v>
      </c>
      <c r="L147" s="250">
        <v>0</v>
      </c>
      <c r="M147" s="249"/>
      <c r="N147" s="250">
        <f>ROUND(L147*K147,3)</f>
        <v>0</v>
      </c>
      <c r="O147" s="249"/>
      <c r="P147" s="249"/>
      <c r="Q147" s="249"/>
      <c r="R147" s="142"/>
      <c r="T147" s="143" t="s">
        <v>3</v>
      </c>
      <c r="U147" s="40" t="s">
        <v>39</v>
      </c>
      <c r="V147" s="144">
        <v>0.152</v>
      </c>
      <c r="W147" s="144">
        <f>V147*K147</f>
        <v>14.994496</v>
      </c>
      <c r="X147" s="144">
        <v>4.4000000000000002E-4</v>
      </c>
      <c r="Y147" s="144">
        <f>X147*K147</f>
        <v>4.3405119999999998E-2</v>
      </c>
      <c r="Z147" s="144">
        <v>0</v>
      </c>
      <c r="AA147" s="145">
        <f>Z147*K147</f>
        <v>0</v>
      </c>
      <c r="AR147" s="17" t="s">
        <v>124</v>
      </c>
      <c r="AT147" s="17" t="s">
        <v>126</v>
      </c>
      <c r="AU147" s="17" t="s">
        <v>83</v>
      </c>
      <c r="AY147" s="17" t="s">
        <v>125</v>
      </c>
      <c r="BE147" s="146">
        <f>IF(U147="základná",N147,0)</f>
        <v>0</v>
      </c>
      <c r="BF147" s="146">
        <f>IF(U147="znížená",N147,0)</f>
        <v>0</v>
      </c>
      <c r="BG147" s="146">
        <f>IF(U147="zákl. prenesená",N147,0)</f>
        <v>0</v>
      </c>
      <c r="BH147" s="146">
        <f>IF(U147="zníž. prenesená",N147,0)</f>
        <v>0</v>
      </c>
      <c r="BI147" s="146">
        <f>IF(U147="nulová",N147,0)</f>
        <v>0</v>
      </c>
      <c r="BJ147" s="17" t="s">
        <v>83</v>
      </c>
      <c r="BK147" s="147">
        <f>ROUND(L147*K147,3)</f>
        <v>0</v>
      </c>
      <c r="BL147" s="17" t="s">
        <v>124</v>
      </c>
      <c r="BM147" s="17" t="s">
        <v>483</v>
      </c>
    </row>
    <row r="148" spans="2:65" s="11" customFormat="1" ht="22.5" customHeight="1" x14ac:dyDescent="0.3">
      <c r="B148" s="148"/>
      <c r="C148" s="149"/>
      <c r="D148" s="149"/>
      <c r="E148" s="150" t="s">
        <v>3</v>
      </c>
      <c r="F148" s="257" t="s">
        <v>484</v>
      </c>
      <c r="G148" s="254"/>
      <c r="H148" s="254"/>
      <c r="I148" s="254"/>
      <c r="J148" s="149"/>
      <c r="K148" s="151">
        <v>98.647999999999996</v>
      </c>
      <c r="L148" s="149"/>
      <c r="M148" s="149"/>
      <c r="N148" s="149"/>
      <c r="O148" s="149"/>
      <c r="P148" s="149"/>
      <c r="Q148" s="149"/>
      <c r="R148" s="152"/>
      <c r="T148" s="153"/>
      <c r="U148" s="149"/>
      <c r="V148" s="149"/>
      <c r="W148" s="149"/>
      <c r="X148" s="149"/>
      <c r="Y148" s="149"/>
      <c r="Z148" s="149"/>
      <c r="AA148" s="154"/>
      <c r="AT148" s="155" t="s">
        <v>131</v>
      </c>
      <c r="AU148" s="155" t="s">
        <v>83</v>
      </c>
      <c r="AV148" s="11" t="s">
        <v>83</v>
      </c>
      <c r="AW148" s="11" t="s">
        <v>29</v>
      </c>
      <c r="AX148" s="11" t="s">
        <v>72</v>
      </c>
      <c r="AY148" s="155" t="s">
        <v>125</v>
      </c>
    </row>
    <row r="149" spans="2:65" s="12" customFormat="1" ht="22.5" customHeight="1" x14ac:dyDescent="0.3">
      <c r="B149" s="156"/>
      <c r="C149" s="157"/>
      <c r="D149" s="157"/>
      <c r="E149" s="158" t="s">
        <v>3</v>
      </c>
      <c r="F149" s="255" t="s">
        <v>132</v>
      </c>
      <c r="G149" s="256"/>
      <c r="H149" s="256"/>
      <c r="I149" s="256"/>
      <c r="J149" s="157"/>
      <c r="K149" s="159">
        <v>98.647999999999996</v>
      </c>
      <c r="L149" s="157"/>
      <c r="M149" s="157"/>
      <c r="N149" s="157"/>
      <c r="O149" s="157"/>
      <c r="P149" s="157"/>
      <c r="Q149" s="157"/>
      <c r="R149" s="160"/>
      <c r="T149" s="161"/>
      <c r="U149" s="157"/>
      <c r="V149" s="157"/>
      <c r="W149" s="157"/>
      <c r="X149" s="157"/>
      <c r="Y149" s="157"/>
      <c r="Z149" s="157"/>
      <c r="AA149" s="162"/>
      <c r="AT149" s="163" t="s">
        <v>131</v>
      </c>
      <c r="AU149" s="163" t="s">
        <v>83</v>
      </c>
      <c r="AV149" s="12" t="s">
        <v>124</v>
      </c>
      <c r="AW149" s="12" t="s">
        <v>29</v>
      </c>
      <c r="AX149" s="12" t="s">
        <v>77</v>
      </c>
      <c r="AY149" s="163" t="s">
        <v>125</v>
      </c>
    </row>
    <row r="150" spans="2:65" s="1" customFormat="1" ht="22.5" customHeight="1" x14ac:dyDescent="0.3">
      <c r="B150" s="137"/>
      <c r="C150" s="138" t="s">
        <v>134</v>
      </c>
      <c r="D150" s="138" t="s">
        <v>126</v>
      </c>
      <c r="E150" s="139" t="s">
        <v>485</v>
      </c>
      <c r="F150" s="248" t="s">
        <v>486</v>
      </c>
      <c r="G150" s="249"/>
      <c r="H150" s="249"/>
      <c r="I150" s="249"/>
      <c r="J150" s="140" t="s">
        <v>150</v>
      </c>
      <c r="K150" s="141">
        <v>98.647999999999996</v>
      </c>
      <c r="L150" s="250">
        <v>0</v>
      </c>
      <c r="M150" s="249"/>
      <c r="N150" s="250">
        <f>ROUND(L150*K150,3)</f>
        <v>0</v>
      </c>
      <c r="O150" s="249"/>
      <c r="P150" s="249"/>
      <c r="Q150" s="249"/>
      <c r="R150" s="142"/>
      <c r="T150" s="143" t="s">
        <v>3</v>
      </c>
      <c r="U150" s="40" t="s">
        <v>39</v>
      </c>
      <c r="V150" s="144">
        <v>0.46800000000000003</v>
      </c>
      <c r="W150" s="144">
        <f>V150*K150</f>
        <v>46.167264000000003</v>
      </c>
      <c r="X150" s="144">
        <v>3.96E-3</v>
      </c>
      <c r="Y150" s="144">
        <f>X150*K150</f>
        <v>0.39064608000000001</v>
      </c>
      <c r="Z150" s="144">
        <v>0</v>
      </c>
      <c r="AA150" s="145">
        <f>Z150*K150</f>
        <v>0</v>
      </c>
      <c r="AR150" s="17" t="s">
        <v>124</v>
      </c>
      <c r="AT150" s="17" t="s">
        <v>126</v>
      </c>
      <c r="AU150" s="17" t="s">
        <v>83</v>
      </c>
      <c r="AY150" s="17" t="s">
        <v>125</v>
      </c>
      <c r="BE150" s="146">
        <f>IF(U150="základná",N150,0)</f>
        <v>0</v>
      </c>
      <c r="BF150" s="146">
        <f>IF(U150="znížená",N150,0)</f>
        <v>0</v>
      </c>
      <c r="BG150" s="146">
        <f>IF(U150="zákl. prenesená",N150,0)</f>
        <v>0</v>
      </c>
      <c r="BH150" s="146">
        <f>IF(U150="zníž. prenesená",N150,0)</f>
        <v>0</v>
      </c>
      <c r="BI150" s="146">
        <f>IF(U150="nulová",N150,0)</f>
        <v>0</v>
      </c>
      <c r="BJ150" s="17" t="s">
        <v>83</v>
      </c>
      <c r="BK150" s="147">
        <f>ROUND(L150*K150,3)</f>
        <v>0</v>
      </c>
      <c r="BL150" s="17" t="s">
        <v>124</v>
      </c>
      <c r="BM150" s="17" t="s">
        <v>487</v>
      </c>
    </row>
    <row r="151" spans="2:65" s="11" customFormat="1" ht="22.5" customHeight="1" x14ac:dyDescent="0.3">
      <c r="B151" s="148"/>
      <c r="C151" s="149"/>
      <c r="D151" s="149"/>
      <c r="E151" s="150" t="s">
        <v>3</v>
      </c>
      <c r="F151" s="257" t="s">
        <v>484</v>
      </c>
      <c r="G151" s="254"/>
      <c r="H151" s="254"/>
      <c r="I151" s="254"/>
      <c r="J151" s="149"/>
      <c r="K151" s="151">
        <v>98.647999999999996</v>
      </c>
      <c r="L151" s="149"/>
      <c r="M151" s="149"/>
      <c r="N151" s="149"/>
      <c r="O151" s="149"/>
      <c r="P151" s="149"/>
      <c r="Q151" s="149"/>
      <c r="R151" s="152"/>
      <c r="T151" s="153"/>
      <c r="U151" s="149"/>
      <c r="V151" s="149"/>
      <c r="W151" s="149"/>
      <c r="X151" s="149"/>
      <c r="Y151" s="149"/>
      <c r="Z151" s="149"/>
      <c r="AA151" s="154"/>
      <c r="AT151" s="155" t="s">
        <v>131</v>
      </c>
      <c r="AU151" s="155" t="s">
        <v>83</v>
      </c>
      <c r="AV151" s="11" t="s">
        <v>83</v>
      </c>
      <c r="AW151" s="11" t="s">
        <v>29</v>
      </c>
      <c r="AX151" s="11" t="s">
        <v>72</v>
      </c>
      <c r="AY151" s="155" t="s">
        <v>125</v>
      </c>
    </row>
    <row r="152" spans="2:65" s="12" customFormat="1" ht="22.5" customHeight="1" x14ac:dyDescent="0.3">
      <c r="B152" s="156"/>
      <c r="C152" s="157"/>
      <c r="D152" s="157"/>
      <c r="E152" s="158" t="s">
        <v>3</v>
      </c>
      <c r="F152" s="255" t="s">
        <v>132</v>
      </c>
      <c r="G152" s="256"/>
      <c r="H152" s="256"/>
      <c r="I152" s="256"/>
      <c r="J152" s="157"/>
      <c r="K152" s="159">
        <v>98.647999999999996</v>
      </c>
      <c r="L152" s="157"/>
      <c r="M152" s="157"/>
      <c r="N152" s="157"/>
      <c r="O152" s="157"/>
      <c r="P152" s="157"/>
      <c r="Q152" s="157"/>
      <c r="R152" s="160"/>
      <c r="T152" s="161"/>
      <c r="U152" s="157"/>
      <c r="V152" s="157"/>
      <c r="W152" s="157"/>
      <c r="X152" s="157"/>
      <c r="Y152" s="157"/>
      <c r="Z152" s="157"/>
      <c r="AA152" s="162"/>
      <c r="AT152" s="163" t="s">
        <v>131</v>
      </c>
      <c r="AU152" s="163" t="s">
        <v>83</v>
      </c>
      <c r="AV152" s="12" t="s">
        <v>124</v>
      </c>
      <c r="AW152" s="12" t="s">
        <v>29</v>
      </c>
      <c r="AX152" s="12" t="s">
        <v>77</v>
      </c>
      <c r="AY152" s="163" t="s">
        <v>125</v>
      </c>
    </row>
    <row r="153" spans="2:65" s="1" customFormat="1" ht="31.5" customHeight="1" x14ac:dyDescent="0.3">
      <c r="B153" s="137"/>
      <c r="C153" s="138" t="s">
        <v>124</v>
      </c>
      <c r="D153" s="138" t="s">
        <v>126</v>
      </c>
      <c r="E153" s="139" t="s">
        <v>488</v>
      </c>
      <c r="F153" s="248" t="s">
        <v>489</v>
      </c>
      <c r="G153" s="249"/>
      <c r="H153" s="249"/>
      <c r="I153" s="249"/>
      <c r="J153" s="140" t="s">
        <v>150</v>
      </c>
      <c r="K153" s="141">
        <v>63.618000000000002</v>
      </c>
      <c r="L153" s="250">
        <v>0</v>
      </c>
      <c r="M153" s="249"/>
      <c r="N153" s="250">
        <f>ROUND(L153*K153,3)</f>
        <v>0</v>
      </c>
      <c r="O153" s="249"/>
      <c r="P153" s="249"/>
      <c r="Q153" s="249"/>
      <c r="R153" s="142"/>
      <c r="T153" s="143" t="s">
        <v>3</v>
      </c>
      <c r="U153" s="40" t="s">
        <v>39</v>
      </c>
      <c r="V153" s="144">
        <v>0.436</v>
      </c>
      <c r="W153" s="144">
        <f>V153*K153</f>
        <v>27.737448000000001</v>
      </c>
      <c r="X153" s="144">
        <v>3.8469999999999997E-2</v>
      </c>
      <c r="Y153" s="144">
        <f>X153*K153</f>
        <v>2.4473844599999999</v>
      </c>
      <c r="Z153" s="144">
        <v>0</v>
      </c>
      <c r="AA153" s="145">
        <f>Z153*K153</f>
        <v>0</v>
      </c>
      <c r="AR153" s="17" t="s">
        <v>124</v>
      </c>
      <c r="AT153" s="17" t="s">
        <v>126</v>
      </c>
      <c r="AU153" s="17" t="s">
        <v>83</v>
      </c>
      <c r="AY153" s="17" t="s">
        <v>125</v>
      </c>
      <c r="BE153" s="146">
        <f>IF(U153="základná",N153,0)</f>
        <v>0</v>
      </c>
      <c r="BF153" s="146">
        <f>IF(U153="znížená",N153,0)</f>
        <v>0</v>
      </c>
      <c r="BG153" s="146">
        <f>IF(U153="zákl. prenesená",N153,0)</f>
        <v>0</v>
      </c>
      <c r="BH153" s="146">
        <f>IF(U153="zníž. prenesená",N153,0)</f>
        <v>0</v>
      </c>
      <c r="BI153" s="146">
        <f>IF(U153="nulová",N153,0)</f>
        <v>0</v>
      </c>
      <c r="BJ153" s="17" t="s">
        <v>83</v>
      </c>
      <c r="BK153" s="147">
        <f>ROUND(L153*K153,3)</f>
        <v>0</v>
      </c>
      <c r="BL153" s="17" t="s">
        <v>124</v>
      </c>
      <c r="BM153" s="17" t="s">
        <v>490</v>
      </c>
    </row>
    <row r="154" spans="2:65" s="11" customFormat="1" ht="22.5" customHeight="1" x14ac:dyDescent="0.3">
      <c r="B154" s="148"/>
      <c r="C154" s="149"/>
      <c r="D154" s="149"/>
      <c r="E154" s="150" t="s">
        <v>3</v>
      </c>
      <c r="F154" s="257" t="s">
        <v>491</v>
      </c>
      <c r="G154" s="254"/>
      <c r="H154" s="254"/>
      <c r="I154" s="254"/>
      <c r="J154" s="149"/>
      <c r="K154" s="151">
        <v>63.618000000000002</v>
      </c>
      <c r="L154" s="149"/>
      <c r="M154" s="149"/>
      <c r="N154" s="149"/>
      <c r="O154" s="149"/>
      <c r="P154" s="149"/>
      <c r="Q154" s="149"/>
      <c r="R154" s="152"/>
      <c r="T154" s="153"/>
      <c r="U154" s="149"/>
      <c r="V154" s="149"/>
      <c r="W154" s="149"/>
      <c r="X154" s="149"/>
      <c r="Y154" s="149"/>
      <c r="Z154" s="149"/>
      <c r="AA154" s="154"/>
      <c r="AT154" s="155" t="s">
        <v>131</v>
      </c>
      <c r="AU154" s="155" t="s">
        <v>83</v>
      </c>
      <c r="AV154" s="11" t="s">
        <v>83</v>
      </c>
      <c r="AW154" s="11" t="s">
        <v>29</v>
      </c>
      <c r="AX154" s="11" t="s">
        <v>72</v>
      </c>
      <c r="AY154" s="155" t="s">
        <v>125</v>
      </c>
    </row>
    <row r="155" spans="2:65" s="12" customFormat="1" ht="22.5" customHeight="1" x14ac:dyDescent="0.3">
      <c r="B155" s="156"/>
      <c r="C155" s="157"/>
      <c r="D155" s="157"/>
      <c r="E155" s="158" t="s">
        <v>3</v>
      </c>
      <c r="F155" s="255" t="s">
        <v>132</v>
      </c>
      <c r="G155" s="256"/>
      <c r="H155" s="256"/>
      <c r="I155" s="256"/>
      <c r="J155" s="157"/>
      <c r="K155" s="159">
        <v>63.618000000000002</v>
      </c>
      <c r="L155" s="157"/>
      <c r="M155" s="157"/>
      <c r="N155" s="157"/>
      <c r="O155" s="157"/>
      <c r="P155" s="157"/>
      <c r="Q155" s="157"/>
      <c r="R155" s="160"/>
      <c r="T155" s="161"/>
      <c r="U155" s="157"/>
      <c r="V155" s="157"/>
      <c r="W155" s="157"/>
      <c r="X155" s="157"/>
      <c r="Y155" s="157"/>
      <c r="Z155" s="157"/>
      <c r="AA155" s="162"/>
      <c r="AT155" s="163" t="s">
        <v>131</v>
      </c>
      <c r="AU155" s="163" t="s">
        <v>83</v>
      </c>
      <c r="AV155" s="12" t="s">
        <v>124</v>
      </c>
      <c r="AW155" s="12" t="s">
        <v>29</v>
      </c>
      <c r="AX155" s="12" t="s">
        <v>77</v>
      </c>
      <c r="AY155" s="163" t="s">
        <v>125</v>
      </c>
    </row>
    <row r="156" spans="2:65" s="1" customFormat="1" ht="31.5" customHeight="1" x14ac:dyDescent="0.3">
      <c r="B156" s="137"/>
      <c r="C156" s="138" t="s">
        <v>133</v>
      </c>
      <c r="D156" s="138" t="s">
        <v>126</v>
      </c>
      <c r="E156" s="139" t="s">
        <v>173</v>
      </c>
      <c r="F156" s="248" t="s">
        <v>174</v>
      </c>
      <c r="G156" s="249"/>
      <c r="H156" s="249"/>
      <c r="I156" s="249"/>
      <c r="J156" s="140" t="s">
        <v>150</v>
      </c>
      <c r="K156" s="141">
        <v>418.63799999999998</v>
      </c>
      <c r="L156" s="250">
        <v>0</v>
      </c>
      <c r="M156" s="249"/>
      <c r="N156" s="250">
        <f>ROUND(L156*K156,3)</f>
        <v>0</v>
      </c>
      <c r="O156" s="249"/>
      <c r="P156" s="249"/>
      <c r="Q156" s="249"/>
      <c r="R156" s="142"/>
      <c r="T156" s="143" t="s">
        <v>3</v>
      </c>
      <c r="U156" s="40" t="s">
        <v>39</v>
      </c>
      <c r="V156" s="144">
        <v>3.1E-2</v>
      </c>
      <c r="W156" s="144">
        <f>V156*K156</f>
        <v>12.977777999999999</v>
      </c>
      <c r="X156" s="144">
        <v>8.0000000000000007E-5</v>
      </c>
      <c r="Y156" s="144">
        <f>X156*K156</f>
        <v>3.349104E-2</v>
      </c>
      <c r="Z156" s="144">
        <v>0</v>
      </c>
      <c r="AA156" s="145">
        <f>Z156*K156</f>
        <v>0</v>
      </c>
      <c r="AR156" s="17" t="s">
        <v>124</v>
      </c>
      <c r="AT156" s="17" t="s">
        <v>126</v>
      </c>
      <c r="AU156" s="17" t="s">
        <v>83</v>
      </c>
      <c r="AY156" s="17" t="s">
        <v>125</v>
      </c>
      <c r="BE156" s="146">
        <f>IF(U156="základná",N156,0)</f>
        <v>0</v>
      </c>
      <c r="BF156" s="146">
        <f>IF(U156="znížená",N156,0)</f>
        <v>0</v>
      </c>
      <c r="BG156" s="146">
        <f>IF(U156="zákl. prenesená",N156,0)</f>
        <v>0</v>
      </c>
      <c r="BH156" s="146">
        <f>IF(U156="zníž. prenesená",N156,0)</f>
        <v>0</v>
      </c>
      <c r="BI156" s="146">
        <f>IF(U156="nulová",N156,0)</f>
        <v>0</v>
      </c>
      <c r="BJ156" s="17" t="s">
        <v>83</v>
      </c>
      <c r="BK156" s="147">
        <f>ROUND(L156*K156,3)</f>
        <v>0</v>
      </c>
      <c r="BL156" s="17" t="s">
        <v>124</v>
      </c>
      <c r="BM156" s="17" t="s">
        <v>492</v>
      </c>
    </row>
    <row r="157" spans="2:65" s="11" customFormat="1" ht="22.5" customHeight="1" x14ac:dyDescent="0.3">
      <c r="B157" s="148"/>
      <c r="C157" s="149"/>
      <c r="D157" s="149"/>
      <c r="E157" s="150" t="s">
        <v>3</v>
      </c>
      <c r="F157" s="257" t="s">
        <v>493</v>
      </c>
      <c r="G157" s="254"/>
      <c r="H157" s="254"/>
      <c r="I157" s="254"/>
      <c r="J157" s="149"/>
      <c r="K157" s="151">
        <v>418.63799999999998</v>
      </c>
      <c r="L157" s="149"/>
      <c r="M157" s="149"/>
      <c r="N157" s="149"/>
      <c r="O157" s="149"/>
      <c r="P157" s="149"/>
      <c r="Q157" s="149"/>
      <c r="R157" s="152"/>
      <c r="T157" s="153"/>
      <c r="U157" s="149"/>
      <c r="V157" s="149"/>
      <c r="W157" s="149"/>
      <c r="X157" s="149"/>
      <c r="Y157" s="149"/>
      <c r="Z157" s="149"/>
      <c r="AA157" s="154"/>
      <c r="AT157" s="155" t="s">
        <v>131</v>
      </c>
      <c r="AU157" s="155" t="s">
        <v>83</v>
      </c>
      <c r="AV157" s="11" t="s">
        <v>83</v>
      </c>
      <c r="AW157" s="11" t="s">
        <v>29</v>
      </c>
      <c r="AX157" s="11" t="s">
        <v>72</v>
      </c>
      <c r="AY157" s="155" t="s">
        <v>125</v>
      </c>
    </row>
    <row r="158" spans="2:65" s="12" customFormat="1" ht="22.5" customHeight="1" x14ac:dyDescent="0.3">
      <c r="B158" s="156"/>
      <c r="C158" s="157"/>
      <c r="D158" s="157"/>
      <c r="E158" s="158" t="s">
        <v>3</v>
      </c>
      <c r="F158" s="255" t="s">
        <v>132</v>
      </c>
      <c r="G158" s="256"/>
      <c r="H158" s="256"/>
      <c r="I158" s="256"/>
      <c r="J158" s="157"/>
      <c r="K158" s="159">
        <v>418.63799999999998</v>
      </c>
      <c r="L158" s="157"/>
      <c r="M158" s="157"/>
      <c r="N158" s="157"/>
      <c r="O158" s="157"/>
      <c r="P158" s="157"/>
      <c r="Q158" s="157"/>
      <c r="R158" s="160"/>
      <c r="T158" s="161"/>
      <c r="U158" s="157"/>
      <c r="V158" s="157"/>
      <c r="W158" s="157"/>
      <c r="X158" s="157"/>
      <c r="Y158" s="157"/>
      <c r="Z158" s="157"/>
      <c r="AA158" s="162"/>
      <c r="AT158" s="163" t="s">
        <v>131</v>
      </c>
      <c r="AU158" s="163" t="s">
        <v>83</v>
      </c>
      <c r="AV158" s="12" t="s">
        <v>124</v>
      </c>
      <c r="AW158" s="12" t="s">
        <v>29</v>
      </c>
      <c r="AX158" s="12" t="s">
        <v>77</v>
      </c>
      <c r="AY158" s="163" t="s">
        <v>125</v>
      </c>
    </row>
    <row r="159" spans="2:65" s="1" customFormat="1" ht="31.5" customHeight="1" x14ac:dyDescent="0.3">
      <c r="B159" s="137"/>
      <c r="C159" s="138" t="s">
        <v>188</v>
      </c>
      <c r="D159" s="138" t="s">
        <v>126</v>
      </c>
      <c r="E159" s="139" t="s">
        <v>494</v>
      </c>
      <c r="F159" s="248" t="s">
        <v>495</v>
      </c>
      <c r="G159" s="249"/>
      <c r="H159" s="249"/>
      <c r="I159" s="249"/>
      <c r="J159" s="140" t="s">
        <v>150</v>
      </c>
      <c r="K159" s="141">
        <v>98.647999999999996</v>
      </c>
      <c r="L159" s="250">
        <v>0</v>
      </c>
      <c r="M159" s="249"/>
      <c r="N159" s="250">
        <f>ROUND(L159*K159,3)</f>
        <v>0</v>
      </c>
      <c r="O159" s="249"/>
      <c r="P159" s="249"/>
      <c r="Q159" s="249"/>
      <c r="R159" s="142"/>
      <c r="T159" s="143" t="s">
        <v>3</v>
      </c>
      <c r="U159" s="40" t="s">
        <v>39</v>
      </c>
      <c r="V159" s="144">
        <v>1.153</v>
      </c>
      <c r="W159" s="144">
        <f>V159*K159</f>
        <v>113.74114399999999</v>
      </c>
      <c r="X159" s="144">
        <v>1.06E-2</v>
      </c>
      <c r="Y159" s="144">
        <f>X159*K159</f>
        <v>1.0456688000000001</v>
      </c>
      <c r="Z159" s="144">
        <v>0</v>
      </c>
      <c r="AA159" s="145">
        <f>Z159*K159</f>
        <v>0</v>
      </c>
      <c r="AR159" s="17" t="s">
        <v>124</v>
      </c>
      <c r="AT159" s="17" t="s">
        <v>126</v>
      </c>
      <c r="AU159" s="17" t="s">
        <v>83</v>
      </c>
      <c r="AY159" s="17" t="s">
        <v>125</v>
      </c>
      <c r="BE159" s="146">
        <f>IF(U159="základná",N159,0)</f>
        <v>0</v>
      </c>
      <c r="BF159" s="146">
        <f>IF(U159="znížená",N159,0)</f>
        <v>0</v>
      </c>
      <c r="BG159" s="146">
        <f>IF(U159="zákl. prenesená",N159,0)</f>
        <v>0</v>
      </c>
      <c r="BH159" s="146">
        <f>IF(U159="zníž. prenesená",N159,0)</f>
        <v>0</v>
      </c>
      <c r="BI159" s="146">
        <f>IF(U159="nulová",N159,0)</f>
        <v>0</v>
      </c>
      <c r="BJ159" s="17" t="s">
        <v>83</v>
      </c>
      <c r="BK159" s="147">
        <f>ROUND(L159*K159,3)</f>
        <v>0</v>
      </c>
      <c r="BL159" s="17" t="s">
        <v>124</v>
      </c>
      <c r="BM159" s="17" t="s">
        <v>496</v>
      </c>
    </row>
    <row r="160" spans="2:65" s="11" customFormat="1" ht="22.5" customHeight="1" x14ac:dyDescent="0.3">
      <c r="B160" s="148"/>
      <c r="C160" s="149"/>
      <c r="D160" s="149"/>
      <c r="E160" s="150" t="s">
        <v>3</v>
      </c>
      <c r="F160" s="257" t="s">
        <v>484</v>
      </c>
      <c r="G160" s="254"/>
      <c r="H160" s="254"/>
      <c r="I160" s="254"/>
      <c r="J160" s="149"/>
      <c r="K160" s="151">
        <v>98.647999999999996</v>
      </c>
      <c r="L160" s="149"/>
      <c r="M160" s="149"/>
      <c r="N160" s="149"/>
      <c r="O160" s="149"/>
      <c r="P160" s="149"/>
      <c r="Q160" s="149"/>
      <c r="R160" s="152"/>
      <c r="T160" s="153"/>
      <c r="U160" s="149"/>
      <c r="V160" s="149"/>
      <c r="W160" s="149"/>
      <c r="X160" s="149"/>
      <c r="Y160" s="149"/>
      <c r="Z160" s="149"/>
      <c r="AA160" s="154"/>
      <c r="AT160" s="155" t="s">
        <v>131</v>
      </c>
      <c r="AU160" s="155" t="s">
        <v>83</v>
      </c>
      <c r="AV160" s="11" t="s">
        <v>83</v>
      </c>
      <c r="AW160" s="11" t="s">
        <v>29</v>
      </c>
      <c r="AX160" s="11" t="s">
        <v>72</v>
      </c>
      <c r="AY160" s="155" t="s">
        <v>125</v>
      </c>
    </row>
    <row r="161" spans="2:65" s="12" customFormat="1" ht="22.5" customHeight="1" x14ac:dyDescent="0.3">
      <c r="B161" s="156"/>
      <c r="C161" s="157"/>
      <c r="D161" s="157"/>
      <c r="E161" s="158" t="s">
        <v>3</v>
      </c>
      <c r="F161" s="255" t="s">
        <v>132</v>
      </c>
      <c r="G161" s="256"/>
      <c r="H161" s="256"/>
      <c r="I161" s="256"/>
      <c r="J161" s="157"/>
      <c r="K161" s="159">
        <v>98.647999999999996</v>
      </c>
      <c r="L161" s="157"/>
      <c r="M161" s="157"/>
      <c r="N161" s="157"/>
      <c r="O161" s="157"/>
      <c r="P161" s="157"/>
      <c r="Q161" s="157"/>
      <c r="R161" s="160"/>
      <c r="T161" s="161"/>
      <c r="U161" s="157"/>
      <c r="V161" s="157"/>
      <c r="W161" s="157"/>
      <c r="X161" s="157"/>
      <c r="Y161" s="157"/>
      <c r="Z161" s="157"/>
      <c r="AA161" s="162"/>
      <c r="AT161" s="163" t="s">
        <v>131</v>
      </c>
      <c r="AU161" s="163" t="s">
        <v>83</v>
      </c>
      <c r="AV161" s="12" t="s">
        <v>124</v>
      </c>
      <c r="AW161" s="12" t="s">
        <v>29</v>
      </c>
      <c r="AX161" s="12" t="s">
        <v>77</v>
      </c>
      <c r="AY161" s="163" t="s">
        <v>125</v>
      </c>
    </row>
    <row r="162" spans="2:65" s="1" customFormat="1" ht="31.5" customHeight="1" x14ac:dyDescent="0.3">
      <c r="B162" s="137"/>
      <c r="C162" s="138" t="s">
        <v>197</v>
      </c>
      <c r="D162" s="138" t="s">
        <v>126</v>
      </c>
      <c r="E162" s="139" t="s">
        <v>497</v>
      </c>
      <c r="F162" s="248" t="s">
        <v>498</v>
      </c>
      <c r="G162" s="249"/>
      <c r="H162" s="249"/>
      <c r="I162" s="249"/>
      <c r="J162" s="140" t="s">
        <v>150</v>
      </c>
      <c r="K162" s="141">
        <v>31.809000000000001</v>
      </c>
      <c r="L162" s="250">
        <v>0</v>
      </c>
      <c r="M162" s="249"/>
      <c r="N162" s="250">
        <f>ROUND(L162*K162,3)</f>
        <v>0</v>
      </c>
      <c r="O162" s="249"/>
      <c r="P162" s="249"/>
      <c r="Q162" s="249"/>
      <c r="R162" s="142"/>
      <c r="T162" s="143" t="s">
        <v>3</v>
      </c>
      <c r="U162" s="40" t="s">
        <v>39</v>
      </c>
      <c r="V162" s="144">
        <v>8.3000000000000004E-2</v>
      </c>
      <c r="W162" s="144">
        <f>V162*K162</f>
        <v>2.6401470000000002</v>
      </c>
      <c r="X162" s="144">
        <v>1.3500000000000001E-3</v>
      </c>
      <c r="Y162" s="144">
        <f>X162*K162</f>
        <v>4.2942150000000005E-2</v>
      </c>
      <c r="Z162" s="144">
        <v>0</v>
      </c>
      <c r="AA162" s="145">
        <f>Z162*K162</f>
        <v>0</v>
      </c>
      <c r="AR162" s="17" t="s">
        <v>124</v>
      </c>
      <c r="AT162" s="17" t="s">
        <v>126</v>
      </c>
      <c r="AU162" s="17" t="s">
        <v>83</v>
      </c>
      <c r="AY162" s="17" t="s">
        <v>125</v>
      </c>
      <c r="BE162" s="146">
        <f>IF(U162="základná",N162,0)</f>
        <v>0</v>
      </c>
      <c r="BF162" s="146">
        <f>IF(U162="znížená",N162,0)</f>
        <v>0</v>
      </c>
      <c r="BG162" s="146">
        <f>IF(U162="zákl. prenesená",N162,0)</f>
        <v>0</v>
      </c>
      <c r="BH162" s="146">
        <f>IF(U162="zníž. prenesená",N162,0)</f>
        <v>0</v>
      </c>
      <c r="BI162" s="146">
        <f>IF(U162="nulová",N162,0)</f>
        <v>0</v>
      </c>
      <c r="BJ162" s="17" t="s">
        <v>83</v>
      </c>
      <c r="BK162" s="147">
        <f>ROUND(L162*K162,3)</f>
        <v>0</v>
      </c>
      <c r="BL162" s="17" t="s">
        <v>124</v>
      </c>
      <c r="BM162" s="17" t="s">
        <v>499</v>
      </c>
    </row>
    <row r="163" spans="2:65" s="11" customFormat="1" ht="22.5" customHeight="1" x14ac:dyDescent="0.3">
      <c r="B163" s="148"/>
      <c r="C163" s="149"/>
      <c r="D163" s="149"/>
      <c r="E163" s="150" t="s">
        <v>3</v>
      </c>
      <c r="F163" s="257" t="s">
        <v>500</v>
      </c>
      <c r="G163" s="254"/>
      <c r="H163" s="254"/>
      <c r="I163" s="254"/>
      <c r="J163" s="149"/>
      <c r="K163" s="151">
        <v>31.809000000000001</v>
      </c>
      <c r="L163" s="149"/>
      <c r="M163" s="149"/>
      <c r="N163" s="149"/>
      <c r="O163" s="149"/>
      <c r="P163" s="149"/>
      <c r="Q163" s="149"/>
      <c r="R163" s="152"/>
      <c r="T163" s="153"/>
      <c r="U163" s="149"/>
      <c r="V163" s="149"/>
      <c r="W163" s="149"/>
      <c r="X163" s="149"/>
      <c r="Y163" s="149"/>
      <c r="Z163" s="149"/>
      <c r="AA163" s="154"/>
      <c r="AT163" s="155" t="s">
        <v>131</v>
      </c>
      <c r="AU163" s="155" t="s">
        <v>83</v>
      </c>
      <c r="AV163" s="11" t="s">
        <v>83</v>
      </c>
      <c r="AW163" s="11" t="s">
        <v>29</v>
      </c>
      <c r="AX163" s="11" t="s">
        <v>72</v>
      </c>
      <c r="AY163" s="155" t="s">
        <v>125</v>
      </c>
    </row>
    <row r="164" spans="2:65" s="12" customFormat="1" ht="22.5" customHeight="1" x14ac:dyDescent="0.3">
      <c r="B164" s="156"/>
      <c r="C164" s="157"/>
      <c r="D164" s="157"/>
      <c r="E164" s="158" t="s">
        <v>3</v>
      </c>
      <c r="F164" s="255" t="s">
        <v>132</v>
      </c>
      <c r="G164" s="256"/>
      <c r="H164" s="256"/>
      <c r="I164" s="256"/>
      <c r="J164" s="157"/>
      <c r="K164" s="159">
        <v>31.809000000000001</v>
      </c>
      <c r="L164" s="157"/>
      <c r="M164" s="157"/>
      <c r="N164" s="157"/>
      <c r="O164" s="157"/>
      <c r="P164" s="157"/>
      <c r="Q164" s="157"/>
      <c r="R164" s="160"/>
      <c r="T164" s="161"/>
      <c r="U164" s="157"/>
      <c r="V164" s="157"/>
      <c r="W164" s="157"/>
      <c r="X164" s="157"/>
      <c r="Y164" s="157"/>
      <c r="Z164" s="157"/>
      <c r="AA164" s="162"/>
      <c r="AT164" s="163" t="s">
        <v>131</v>
      </c>
      <c r="AU164" s="163" t="s">
        <v>83</v>
      </c>
      <c r="AV164" s="12" t="s">
        <v>124</v>
      </c>
      <c r="AW164" s="12" t="s">
        <v>29</v>
      </c>
      <c r="AX164" s="12" t="s">
        <v>77</v>
      </c>
      <c r="AY164" s="163" t="s">
        <v>125</v>
      </c>
    </row>
    <row r="165" spans="2:65" s="10" customFormat="1" ht="29.85" customHeight="1" x14ac:dyDescent="0.3">
      <c r="B165" s="127"/>
      <c r="C165" s="128"/>
      <c r="D165" s="164" t="s">
        <v>140</v>
      </c>
      <c r="E165" s="164"/>
      <c r="F165" s="164"/>
      <c r="G165" s="164"/>
      <c r="H165" s="164"/>
      <c r="I165" s="164"/>
      <c r="J165" s="164"/>
      <c r="K165" s="164"/>
      <c r="L165" s="164"/>
      <c r="M165" s="164"/>
      <c r="N165" s="266">
        <f>BK165</f>
        <v>0</v>
      </c>
      <c r="O165" s="267"/>
      <c r="P165" s="267"/>
      <c r="Q165" s="267"/>
      <c r="R165" s="130"/>
      <c r="T165" s="131"/>
      <c r="U165" s="128"/>
      <c r="V165" s="128"/>
      <c r="W165" s="132">
        <f>SUM(W166:W191)</f>
        <v>277.52954900000003</v>
      </c>
      <c r="X165" s="128"/>
      <c r="Y165" s="132">
        <f>SUM(Y166:Y191)</f>
        <v>38.70399166</v>
      </c>
      <c r="Z165" s="128"/>
      <c r="AA165" s="133">
        <f>SUM(AA166:AA191)</f>
        <v>5.6074820000000001</v>
      </c>
      <c r="AR165" s="134" t="s">
        <v>77</v>
      </c>
      <c r="AT165" s="135" t="s">
        <v>71</v>
      </c>
      <c r="AU165" s="135" t="s">
        <v>77</v>
      </c>
      <c r="AY165" s="134" t="s">
        <v>125</v>
      </c>
      <c r="BK165" s="136">
        <f>SUM(BK166:BK191)</f>
        <v>0</v>
      </c>
    </row>
    <row r="166" spans="2:65" s="1" customFormat="1" ht="31.5" customHeight="1" x14ac:dyDescent="0.3">
      <c r="B166" s="137"/>
      <c r="C166" s="138" t="s">
        <v>202</v>
      </c>
      <c r="D166" s="138" t="s">
        <v>126</v>
      </c>
      <c r="E166" s="139" t="s">
        <v>501</v>
      </c>
      <c r="F166" s="248" t="s">
        <v>502</v>
      </c>
      <c r="G166" s="249"/>
      <c r="H166" s="249"/>
      <c r="I166" s="249"/>
      <c r="J166" s="140" t="s">
        <v>150</v>
      </c>
      <c r="K166" s="141">
        <v>750</v>
      </c>
      <c r="L166" s="250">
        <v>0</v>
      </c>
      <c r="M166" s="249"/>
      <c r="N166" s="250">
        <f>ROUND(L166*K166,3)</f>
        <v>0</v>
      </c>
      <c r="O166" s="249"/>
      <c r="P166" s="249"/>
      <c r="Q166" s="249"/>
      <c r="R166" s="142"/>
      <c r="T166" s="143" t="s">
        <v>3</v>
      </c>
      <c r="U166" s="40" t="s">
        <v>39</v>
      </c>
      <c r="V166" s="144">
        <v>0.13200000000000001</v>
      </c>
      <c r="W166" s="144">
        <f>V166*K166</f>
        <v>99</v>
      </c>
      <c r="X166" s="144">
        <v>2.572E-2</v>
      </c>
      <c r="Y166" s="144">
        <f>X166*K166</f>
        <v>19.29</v>
      </c>
      <c r="Z166" s="144">
        <v>0</v>
      </c>
      <c r="AA166" s="145">
        <f>Z166*K166</f>
        <v>0</v>
      </c>
      <c r="AR166" s="17" t="s">
        <v>124</v>
      </c>
      <c r="AT166" s="17" t="s">
        <v>126</v>
      </c>
      <c r="AU166" s="17" t="s">
        <v>83</v>
      </c>
      <c r="AY166" s="17" t="s">
        <v>125</v>
      </c>
      <c r="BE166" s="146">
        <f>IF(U166="základná",N166,0)</f>
        <v>0</v>
      </c>
      <c r="BF166" s="146">
        <f>IF(U166="znížená",N166,0)</f>
        <v>0</v>
      </c>
      <c r="BG166" s="146">
        <f>IF(U166="zákl. prenesená",N166,0)</f>
        <v>0</v>
      </c>
      <c r="BH166" s="146">
        <f>IF(U166="zníž. prenesená",N166,0)</f>
        <v>0</v>
      </c>
      <c r="BI166" s="146">
        <f>IF(U166="nulová",N166,0)</f>
        <v>0</v>
      </c>
      <c r="BJ166" s="17" t="s">
        <v>83</v>
      </c>
      <c r="BK166" s="147">
        <f>ROUND(L166*K166,3)</f>
        <v>0</v>
      </c>
      <c r="BL166" s="17" t="s">
        <v>124</v>
      </c>
      <c r="BM166" s="17" t="s">
        <v>503</v>
      </c>
    </row>
    <row r="167" spans="2:65" s="1" customFormat="1" ht="44.25" customHeight="1" x14ac:dyDescent="0.3">
      <c r="B167" s="137"/>
      <c r="C167" s="138" t="s">
        <v>206</v>
      </c>
      <c r="D167" s="138" t="s">
        <v>126</v>
      </c>
      <c r="E167" s="139" t="s">
        <v>504</v>
      </c>
      <c r="F167" s="248" t="s">
        <v>505</v>
      </c>
      <c r="G167" s="249"/>
      <c r="H167" s="249"/>
      <c r="I167" s="249"/>
      <c r="J167" s="140" t="s">
        <v>150</v>
      </c>
      <c r="K167" s="141">
        <v>2250</v>
      </c>
      <c r="L167" s="250">
        <v>0</v>
      </c>
      <c r="M167" s="249"/>
      <c r="N167" s="250">
        <f>ROUND(L167*K167,3)</f>
        <v>0</v>
      </c>
      <c r="O167" s="249"/>
      <c r="P167" s="249"/>
      <c r="Q167" s="249"/>
      <c r="R167" s="142"/>
      <c r="T167" s="143" t="s">
        <v>3</v>
      </c>
      <c r="U167" s="40" t="s">
        <v>39</v>
      </c>
      <c r="V167" s="144">
        <v>6.0000000000000001E-3</v>
      </c>
      <c r="W167" s="144">
        <f>V167*K167</f>
        <v>13.5</v>
      </c>
      <c r="X167" s="144">
        <v>0</v>
      </c>
      <c r="Y167" s="144">
        <f>X167*K167</f>
        <v>0</v>
      </c>
      <c r="Z167" s="144">
        <v>0</v>
      </c>
      <c r="AA167" s="145">
        <f>Z167*K167</f>
        <v>0</v>
      </c>
      <c r="AR167" s="17" t="s">
        <v>124</v>
      </c>
      <c r="AT167" s="17" t="s">
        <v>126</v>
      </c>
      <c r="AU167" s="17" t="s">
        <v>83</v>
      </c>
      <c r="AY167" s="17" t="s">
        <v>125</v>
      </c>
      <c r="BE167" s="146">
        <f>IF(U167="základná",N167,0)</f>
        <v>0</v>
      </c>
      <c r="BF167" s="146">
        <f>IF(U167="znížená",N167,0)</f>
        <v>0</v>
      </c>
      <c r="BG167" s="146">
        <f>IF(U167="zákl. prenesená",N167,0)</f>
        <v>0</v>
      </c>
      <c r="BH167" s="146">
        <f>IF(U167="zníž. prenesená",N167,0)</f>
        <v>0</v>
      </c>
      <c r="BI167" s="146">
        <f>IF(U167="nulová",N167,0)</f>
        <v>0</v>
      </c>
      <c r="BJ167" s="17" t="s">
        <v>83</v>
      </c>
      <c r="BK167" s="147">
        <f>ROUND(L167*K167,3)</f>
        <v>0</v>
      </c>
      <c r="BL167" s="17" t="s">
        <v>124</v>
      </c>
      <c r="BM167" s="17" t="s">
        <v>506</v>
      </c>
    </row>
    <row r="168" spans="2:65" s="1" customFormat="1" ht="44.25" customHeight="1" x14ac:dyDescent="0.3">
      <c r="B168" s="137"/>
      <c r="C168" s="138" t="s">
        <v>210</v>
      </c>
      <c r="D168" s="138" t="s">
        <v>126</v>
      </c>
      <c r="E168" s="139" t="s">
        <v>507</v>
      </c>
      <c r="F168" s="248" t="s">
        <v>508</v>
      </c>
      <c r="G168" s="249"/>
      <c r="H168" s="249"/>
      <c r="I168" s="249"/>
      <c r="J168" s="140" t="s">
        <v>150</v>
      </c>
      <c r="K168" s="141">
        <v>750</v>
      </c>
      <c r="L168" s="250">
        <v>0</v>
      </c>
      <c r="M168" s="249"/>
      <c r="N168" s="250">
        <f>ROUND(L168*K168,3)</f>
        <v>0</v>
      </c>
      <c r="O168" s="249"/>
      <c r="P168" s="249"/>
      <c r="Q168" s="249"/>
      <c r="R168" s="142"/>
      <c r="T168" s="143" t="s">
        <v>3</v>
      </c>
      <c r="U168" s="40" t="s">
        <v>39</v>
      </c>
      <c r="V168" s="144">
        <v>9.1999999999999998E-2</v>
      </c>
      <c r="W168" s="144">
        <f>V168*K168</f>
        <v>69</v>
      </c>
      <c r="X168" s="144">
        <v>2.572E-2</v>
      </c>
      <c r="Y168" s="144">
        <f>X168*K168</f>
        <v>19.29</v>
      </c>
      <c r="Z168" s="144">
        <v>0</v>
      </c>
      <c r="AA168" s="145">
        <f>Z168*K168</f>
        <v>0</v>
      </c>
      <c r="AR168" s="17" t="s">
        <v>124</v>
      </c>
      <c r="AT168" s="17" t="s">
        <v>126</v>
      </c>
      <c r="AU168" s="17" t="s">
        <v>83</v>
      </c>
      <c r="AY168" s="17" t="s">
        <v>125</v>
      </c>
      <c r="BE168" s="146">
        <f>IF(U168="základná",N168,0)</f>
        <v>0</v>
      </c>
      <c r="BF168" s="146">
        <f>IF(U168="znížená",N168,0)</f>
        <v>0</v>
      </c>
      <c r="BG168" s="146">
        <f>IF(U168="zákl. prenesená",N168,0)</f>
        <v>0</v>
      </c>
      <c r="BH168" s="146">
        <f>IF(U168="zníž. prenesená",N168,0)</f>
        <v>0</v>
      </c>
      <c r="BI168" s="146">
        <f>IF(U168="nulová",N168,0)</f>
        <v>0</v>
      </c>
      <c r="BJ168" s="17" t="s">
        <v>83</v>
      </c>
      <c r="BK168" s="147">
        <f>ROUND(L168*K168,3)</f>
        <v>0</v>
      </c>
      <c r="BL168" s="17" t="s">
        <v>124</v>
      </c>
      <c r="BM168" s="17" t="s">
        <v>509</v>
      </c>
    </row>
    <row r="169" spans="2:65" s="1" customFormat="1" ht="22.5" customHeight="1" x14ac:dyDescent="0.3">
      <c r="B169" s="137"/>
      <c r="C169" s="138" t="s">
        <v>214</v>
      </c>
      <c r="D169" s="138" t="s">
        <v>126</v>
      </c>
      <c r="E169" s="139" t="s">
        <v>510</v>
      </c>
      <c r="F169" s="248" t="s">
        <v>511</v>
      </c>
      <c r="G169" s="249"/>
      <c r="H169" s="249"/>
      <c r="I169" s="249"/>
      <c r="J169" s="140" t="s">
        <v>178</v>
      </c>
      <c r="K169" s="141">
        <v>95.879000000000005</v>
      </c>
      <c r="L169" s="250">
        <v>0</v>
      </c>
      <c r="M169" s="249"/>
      <c r="N169" s="250">
        <f>ROUND(L169*K169,3)</f>
        <v>0</v>
      </c>
      <c r="O169" s="249"/>
      <c r="P169" s="249"/>
      <c r="Q169" s="249"/>
      <c r="R169" s="142"/>
      <c r="T169" s="143" t="s">
        <v>3</v>
      </c>
      <c r="U169" s="40" t="s">
        <v>39</v>
      </c>
      <c r="V169" s="144">
        <v>0.188</v>
      </c>
      <c r="W169" s="144">
        <f>V169*K169</f>
        <v>18.025252000000002</v>
      </c>
      <c r="X169" s="144">
        <v>2.9E-4</v>
      </c>
      <c r="Y169" s="144">
        <f>X169*K169</f>
        <v>2.7804910000000002E-2</v>
      </c>
      <c r="Z169" s="144">
        <v>0</v>
      </c>
      <c r="AA169" s="145">
        <f>Z169*K169</f>
        <v>0</v>
      </c>
      <c r="AR169" s="17" t="s">
        <v>124</v>
      </c>
      <c r="AT169" s="17" t="s">
        <v>126</v>
      </c>
      <c r="AU169" s="17" t="s">
        <v>83</v>
      </c>
      <c r="AY169" s="17" t="s">
        <v>125</v>
      </c>
      <c r="BE169" s="146">
        <f>IF(U169="základná",N169,0)</f>
        <v>0</v>
      </c>
      <c r="BF169" s="146">
        <f>IF(U169="znížená",N169,0)</f>
        <v>0</v>
      </c>
      <c r="BG169" s="146">
        <f>IF(U169="zákl. prenesená",N169,0)</f>
        <v>0</v>
      </c>
      <c r="BH169" s="146">
        <f>IF(U169="zníž. prenesená",N169,0)</f>
        <v>0</v>
      </c>
      <c r="BI169" s="146">
        <f>IF(U169="nulová",N169,0)</f>
        <v>0</v>
      </c>
      <c r="BJ169" s="17" t="s">
        <v>83</v>
      </c>
      <c r="BK169" s="147">
        <f>ROUND(L169*K169,3)</f>
        <v>0</v>
      </c>
      <c r="BL169" s="17" t="s">
        <v>124</v>
      </c>
      <c r="BM169" s="17" t="s">
        <v>512</v>
      </c>
    </row>
    <row r="170" spans="2:65" s="13" customFormat="1" ht="22.5" customHeight="1" x14ac:dyDescent="0.3">
      <c r="B170" s="168"/>
      <c r="C170" s="169"/>
      <c r="D170" s="169"/>
      <c r="E170" s="170" t="s">
        <v>3</v>
      </c>
      <c r="F170" s="251" t="s">
        <v>513</v>
      </c>
      <c r="G170" s="252"/>
      <c r="H170" s="252"/>
      <c r="I170" s="252"/>
      <c r="J170" s="169"/>
      <c r="K170" s="171" t="s">
        <v>3</v>
      </c>
      <c r="L170" s="169"/>
      <c r="M170" s="169"/>
      <c r="N170" s="169"/>
      <c r="O170" s="169"/>
      <c r="P170" s="169"/>
      <c r="Q170" s="169"/>
      <c r="R170" s="172"/>
      <c r="T170" s="173"/>
      <c r="U170" s="169"/>
      <c r="V170" s="169"/>
      <c r="W170" s="169"/>
      <c r="X170" s="169"/>
      <c r="Y170" s="169"/>
      <c r="Z170" s="169"/>
      <c r="AA170" s="174"/>
      <c r="AT170" s="175" t="s">
        <v>131</v>
      </c>
      <c r="AU170" s="175" t="s">
        <v>83</v>
      </c>
      <c r="AV170" s="13" t="s">
        <v>77</v>
      </c>
      <c r="AW170" s="13" t="s">
        <v>29</v>
      </c>
      <c r="AX170" s="13" t="s">
        <v>72</v>
      </c>
      <c r="AY170" s="175" t="s">
        <v>125</v>
      </c>
    </row>
    <row r="171" spans="2:65" s="11" customFormat="1" ht="22.5" customHeight="1" x14ac:dyDescent="0.3">
      <c r="B171" s="148"/>
      <c r="C171" s="149"/>
      <c r="D171" s="149"/>
      <c r="E171" s="150" t="s">
        <v>3</v>
      </c>
      <c r="F171" s="253" t="s">
        <v>514</v>
      </c>
      <c r="G171" s="254"/>
      <c r="H171" s="254"/>
      <c r="I171" s="254"/>
      <c r="J171" s="149"/>
      <c r="K171" s="151">
        <v>95.879000000000005</v>
      </c>
      <c r="L171" s="149"/>
      <c r="M171" s="149"/>
      <c r="N171" s="149"/>
      <c r="O171" s="149"/>
      <c r="P171" s="149"/>
      <c r="Q171" s="149"/>
      <c r="R171" s="152"/>
      <c r="T171" s="153"/>
      <c r="U171" s="149"/>
      <c r="V171" s="149"/>
      <c r="W171" s="149"/>
      <c r="X171" s="149"/>
      <c r="Y171" s="149"/>
      <c r="Z171" s="149"/>
      <c r="AA171" s="154"/>
      <c r="AT171" s="155" t="s">
        <v>131</v>
      </c>
      <c r="AU171" s="155" t="s">
        <v>83</v>
      </c>
      <c r="AV171" s="11" t="s">
        <v>83</v>
      </c>
      <c r="AW171" s="11" t="s">
        <v>29</v>
      </c>
      <c r="AX171" s="11" t="s">
        <v>72</v>
      </c>
      <c r="AY171" s="155" t="s">
        <v>125</v>
      </c>
    </row>
    <row r="172" spans="2:65" s="12" customFormat="1" ht="22.5" customHeight="1" x14ac:dyDescent="0.3">
      <c r="B172" s="156"/>
      <c r="C172" s="157"/>
      <c r="D172" s="157"/>
      <c r="E172" s="158" t="s">
        <v>3</v>
      </c>
      <c r="F172" s="255" t="s">
        <v>132</v>
      </c>
      <c r="G172" s="256"/>
      <c r="H172" s="256"/>
      <c r="I172" s="256"/>
      <c r="J172" s="157"/>
      <c r="K172" s="159">
        <v>95.879000000000005</v>
      </c>
      <c r="L172" s="157"/>
      <c r="M172" s="157"/>
      <c r="N172" s="157"/>
      <c r="O172" s="157"/>
      <c r="P172" s="157"/>
      <c r="Q172" s="157"/>
      <c r="R172" s="160"/>
      <c r="T172" s="161"/>
      <c r="U172" s="157"/>
      <c r="V172" s="157"/>
      <c r="W172" s="157"/>
      <c r="X172" s="157"/>
      <c r="Y172" s="157"/>
      <c r="Z172" s="157"/>
      <c r="AA172" s="162"/>
      <c r="AT172" s="163" t="s">
        <v>131</v>
      </c>
      <c r="AU172" s="163" t="s">
        <v>83</v>
      </c>
      <c r="AV172" s="12" t="s">
        <v>124</v>
      </c>
      <c r="AW172" s="12" t="s">
        <v>29</v>
      </c>
      <c r="AX172" s="12" t="s">
        <v>77</v>
      </c>
      <c r="AY172" s="163" t="s">
        <v>125</v>
      </c>
    </row>
    <row r="173" spans="2:65" s="1" customFormat="1" ht="22.5" customHeight="1" x14ac:dyDescent="0.3">
      <c r="B173" s="137"/>
      <c r="C173" s="138" t="s">
        <v>218</v>
      </c>
      <c r="D173" s="138" t="s">
        <v>126</v>
      </c>
      <c r="E173" s="139" t="s">
        <v>515</v>
      </c>
      <c r="F173" s="248" t="s">
        <v>516</v>
      </c>
      <c r="G173" s="249"/>
      <c r="H173" s="249"/>
      <c r="I173" s="249"/>
      <c r="J173" s="140" t="s">
        <v>178</v>
      </c>
      <c r="K173" s="141">
        <v>379.46699999999998</v>
      </c>
      <c r="L173" s="250">
        <v>0</v>
      </c>
      <c r="M173" s="249"/>
      <c r="N173" s="250">
        <f>ROUND(L173*K173,3)</f>
        <v>0</v>
      </c>
      <c r="O173" s="249"/>
      <c r="P173" s="249"/>
      <c r="Q173" s="249"/>
      <c r="R173" s="142"/>
      <c r="T173" s="143" t="s">
        <v>3</v>
      </c>
      <c r="U173" s="40" t="s">
        <v>39</v>
      </c>
      <c r="V173" s="144">
        <v>9.4E-2</v>
      </c>
      <c r="W173" s="144">
        <f>V173*K173</f>
        <v>35.669897999999996</v>
      </c>
      <c r="X173" s="144">
        <v>2.5000000000000001E-4</v>
      </c>
      <c r="Y173" s="144">
        <f>X173*K173</f>
        <v>9.486675E-2</v>
      </c>
      <c r="Z173" s="144">
        <v>0</v>
      </c>
      <c r="AA173" s="145">
        <f>Z173*K173</f>
        <v>0</v>
      </c>
      <c r="AR173" s="17" t="s">
        <v>124</v>
      </c>
      <c r="AT173" s="17" t="s">
        <v>126</v>
      </c>
      <c r="AU173" s="17" t="s">
        <v>83</v>
      </c>
      <c r="AY173" s="17" t="s">
        <v>125</v>
      </c>
      <c r="BE173" s="146">
        <f>IF(U173="základná",N173,0)</f>
        <v>0</v>
      </c>
      <c r="BF173" s="146">
        <f>IF(U173="znížená",N173,0)</f>
        <v>0</v>
      </c>
      <c r="BG173" s="146">
        <f>IF(U173="zákl. prenesená",N173,0)</f>
        <v>0</v>
      </c>
      <c r="BH173" s="146">
        <f>IF(U173="zníž. prenesená",N173,0)</f>
        <v>0</v>
      </c>
      <c r="BI173" s="146">
        <f>IF(U173="nulová",N173,0)</f>
        <v>0</v>
      </c>
      <c r="BJ173" s="17" t="s">
        <v>83</v>
      </c>
      <c r="BK173" s="147">
        <f>ROUND(L173*K173,3)</f>
        <v>0</v>
      </c>
      <c r="BL173" s="17" t="s">
        <v>124</v>
      </c>
      <c r="BM173" s="17" t="s">
        <v>517</v>
      </c>
    </row>
    <row r="174" spans="2:65" s="13" customFormat="1" ht="22.5" customHeight="1" x14ac:dyDescent="0.3">
      <c r="B174" s="168"/>
      <c r="C174" s="169"/>
      <c r="D174" s="169"/>
      <c r="E174" s="170" t="s">
        <v>3</v>
      </c>
      <c r="F174" s="251" t="s">
        <v>152</v>
      </c>
      <c r="G174" s="252"/>
      <c r="H174" s="252"/>
      <c r="I174" s="252"/>
      <c r="J174" s="169"/>
      <c r="K174" s="171" t="s">
        <v>3</v>
      </c>
      <c r="L174" s="169"/>
      <c r="M174" s="169"/>
      <c r="N174" s="169"/>
      <c r="O174" s="169"/>
      <c r="P174" s="169"/>
      <c r="Q174" s="169"/>
      <c r="R174" s="172"/>
      <c r="T174" s="173"/>
      <c r="U174" s="169"/>
      <c r="V174" s="169"/>
      <c r="W174" s="169"/>
      <c r="X174" s="169"/>
      <c r="Y174" s="169"/>
      <c r="Z174" s="169"/>
      <c r="AA174" s="174"/>
      <c r="AT174" s="175" t="s">
        <v>131</v>
      </c>
      <c r="AU174" s="175" t="s">
        <v>83</v>
      </c>
      <c r="AV174" s="13" t="s">
        <v>77</v>
      </c>
      <c r="AW174" s="13" t="s">
        <v>29</v>
      </c>
      <c r="AX174" s="13" t="s">
        <v>72</v>
      </c>
      <c r="AY174" s="175" t="s">
        <v>125</v>
      </c>
    </row>
    <row r="175" spans="2:65" s="11" customFormat="1" ht="22.5" customHeight="1" x14ac:dyDescent="0.3">
      <c r="B175" s="148"/>
      <c r="C175" s="149"/>
      <c r="D175" s="149"/>
      <c r="E175" s="150" t="s">
        <v>3</v>
      </c>
      <c r="F175" s="253" t="s">
        <v>518</v>
      </c>
      <c r="G175" s="254"/>
      <c r="H175" s="254"/>
      <c r="I175" s="254"/>
      <c r="J175" s="149"/>
      <c r="K175" s="151">
        <v>379.46699999999998</v>
      </c>
      <c r="L175" s="149"/>
      <c r="M175" s="149"/>
      <c r="N175" s="149"/>
      <c r="O175" s="149"/>
      <c r="P175" s="149"/>
      <c r="Q175" s="149"/>
      <c r="R175" s="152"/>
      <c r="T175" s="153"/>
      <c r="U175" s="149"/>
      <c r="V175" s="149"/>
      <c r="W175" s="149"/>
      <c r="X175" s="149"/>
      <c r="Y175" s="149"/>
      <c r="Z175" s="149"/>
      <c r="AA175" s="154"/>
      <c r="AT175" s="155" t="s">
        <v>131</v>
      </c>
      <c r="AU175" s="155" t="s">
        <v>83</v>
      </c>
      <c r="AV175" s="11" t="s">
        <v>83</v>
      </c>
      <c r="AW175" s="11" t="s">
        <v>29</v>
      </c>
      <c r="AX175" s="11" t="s">
        <v>72</v>
      </c>
      <c r="AY175" s="155" t="s">
        <v>125</v>
      </c>
    </row>
    <row r="176" spans="2:65" s="12" customFormat="1" ht="22.5" customHeight="1" x14ac:dyDescent="0.3">
      <c r="B176" s="156"/>
      <c r="C176" s="157"/>
      <c r="D176" s="157"/>
      <c r="E176" s="158" t="s">
        <v>3</v>
      </c>
      <c r="F176" s="255" t="s">
        <v>132</v>
      </c>
      <c r="G176" s="256"/>
      <c r="H176" s="256"/>
      <c r="I176" s="256"/>
      <c r="J176" s="157"/>
      <c r="K176" s="159">
        <v>379.46699999999998</v>
      </c>
      <c r="L176" s="157"/>
      <c r="M176" s="157"/>
      <c r="N176" s="157"/>
      <c r="O176" s="157"/>
      <c r="P176" s="157"/>
      <c r="Q176" s="157"/>
      <c r="R176" s="160"/>
      <c r="T176" s="161"/>
      <c r="U176" s="157"/>
      <c r="V176" s="157"/>
      <c r="W176" s="157"/>
      <c r="X176" s="157"/>
      <c r="Y176" s="157"/>
      <c r="Z176" s="157"/>
      <c r="AA176" s="162"/>
      <c r="AT176" s="163" t="s">
        <v>131</v>
      </c>
      <c r="AU176" s="163" t="s">
        <v>83</v>
      </c>
      <c r="AV176" s="12" t="s">
        <v>124</v>
      </c>
      <c r="AW176" s="12" t="s">
        <v>29</v>
      </c>
      <c r="AX176" s="12" t="s">
        <v>77</v>
      </c>
      <c r="AY176" s="163" t="s">
        <v>125</v>
      </c>
    </row>
    <row r="177" spans="2:65" s="1" customFormat="1" ht="22.5" customHeight="1" x14ac:dyDescent="0.3">
      <c r="B177" s="137"/>
      <c r="C177" s="138" t="s">
        <v>222</v>
      </c>
      <c r="D177" s="138" t="s">
        <v>126</v>
      </c>
      <c r="E177" s="139" t="s">
        <v>519</v>
      </c>
      <c r="F177" s="248" t="s">
        <v>520</v>
      </c>
      <c r="G177" s="249"/>
      <c r="H177" s="249"/>
      <c r="I177" s="249"/>
      <c r="J177" s="140" t="s">
        <v>178</v>
      </c>
      <c r="K177" s="141">
        <v>44</v>
      </c>
      <c r="L177" s="250">
        <v>0</v>
      </c>
      <c r="M177" s="249"/>
      <c r="N177" s="250">
        <f>ROUND(L177*K177,3)</f>
        <v>0</v>
      </c>
      <c r="O177" s="249"/>
      <c r="P177" s="249"/>
      <c r="Q177" s="249"/>
      <c r="R177" s="142"/>
      <c r="T177" s="143" t="s">
        <v>3</v>
      </c>
      <c r="U177" s="40" t="s">
        <v>39</v>
      </c>
      <c r="V177" s="144">
        <v>9.4E-2</v>
      </c>
      <c r="W177" s="144">
        <f>V177*K177</f>
        <v>4.1360000000000001</v>
      </c>
      <c r="X177" s="144">
        <v>3.0000000000000001E-5</v>
      </c>
      <c r="Y177" s="144">
        <f>X177*K177</f>
        <v>1.32E-3</v>
      </c>
      <c r="Z177" s="144">
        <v>0</v>
      </c>
      <c r="AA177" s="145">
        <f>Z177*K177</f>
        <v>0</v>
      </c>
      <c r="AR177" s="17" t="s">
        <v>124</v>
      </c>
      <c r="AT177" s="17" t="s">
        <v>126</v>
      </c>
      <c r="AU177" s="17" t="s">
        <v>83</v>
      </c>
      <c r="AY177" s="17" t="s">
        <v>125</v>
      </c>
      <c r="BE177" s="146">
        <f>IF(U177="základná",N177,0)</f>
        <v>0</v>
      </c>
      <c r="BF177" s="146">
        <f>IF(U177="znížená",N177,0)</f>
        <v>0</v>
      </c>
      <c r="BG177" s="146">
        <f>IF(U177="zákl. prenesená",N177,0)</f>
        <v>0</v>
      </c>
      <c r="BH177" s="146">
        <f>IF(U177="zníž. prenesená",N177,0)</f>
        <v>0</v>
      </c>
      <c r="BI177" s="146">
        <f>IF(U177="nulová",N177,0)</f>
        <v>0</v>
      </c>
      <c r="BJ177" s="17" t="s">
        <v>83</v>
      </c>
      <c r="BK177" s="147">
        <f>ROUND(L177*K177,3)</f>
        <v>0</v>
      </c>
      <c r="BL177" s="17" t="s">
        <v>124</v>
      </c>
      <c r="BM177" s="17" t="s">
        <v>521</v>
      </c>
    </row>
    <row r="178" spans="2:65" s="13" customFormat="1" ht="22.5" customHeight="1" x14ac:dyDescent="0.3">
      <c r="B178" s="168"/>
      <c r="C178" s="169"/>
      <c r="D178" s="169"/>
      <c r="E178" s="170" t="s">
        <v>3</v>
      </c>
      <c r="F178" s="251" t="s">
        <v>522</v>
      </c>
      <c r="G178" s="252"/>
      <c r="H178" s="252"/>
      <c r="I178" s="252"/>
      <c r="J178" s="169"/>
      <c r="K178" s="171" t="s">
        <v>3</v>
      </c>
      <c r="L178" s="169"/>
      <c r="M178" s="169"/>
      <c r="N178" s="169"/>
      <c r="O178" s="169"/>
      <c r="P178" s="169"/>
      <c r="Q178" s="169"/>
      <c r="R178" s="172"/>
      <c r="T178" s="173"/>
      <c r="U178" s="169"/>
      <c r="V178" s="169"/>
      <c r="W178" s="169"/>
      <c r="X178" s="169"/>
      <c r="Y178" s="169"/>
      <c r="Z178" s="169"/>
      <c r="AA178" s="174"/>
      <c r="AT178" s="175" t="s">
        <v>131</v>
      </c>
      <c r="AU178" s="175" t="s">
        <v>83</v>
      </c>
      <c r="AV178" s="13" t="s">
        <v>77</v>
      </c>
      <c r="AW178" s="13" t="s">
        <v>29</v>
      </c>
      <c r="AX178" s="13" t="s">
        <v>72</v>
      </c>
      <c r="AY178" s="175" t="s">
        <v>125</v>
      </c>
    </row>
    <row r="179" spans="2:65" s="11" customFormat="1" ht="22.5" customHeight="1" x14ac:dyDescent="0.3">
      <c r="B179" s="148"/>
      <c r="C179" s="149"/>
      <c r="D179" s="149"/>
      <c r="E179" s="150" t="s">
        <v>3</v>
      </c>
      <c r="F179" s="253" t="s">
        <v>523</v>
      </c>
      <c r="G179" s="254"/>
      <c r="H179" s="254"/>
      <c r="I179" s="254"/>
      <c r="J179" s="149"/>
      <c r="K179" s="151">
        <v>44</v>
      </c>
      <c r="L179" s="149"/>
      <c r="M179" s="149"/>
      <c r="N179" s="149"/>
      <c r="O179" s="149"/>
      <c r="P179" s="149"/>
      <c r="Q179" s="149"/>
      <c r="R179" s="152"/>
      <c r="T179" s="153"/>
      <c r="U179" s="149"/>
      <c r="V179" s="149"/>
      <c r="W179" s="149"/>
      <c r="X179" s="149"/>
      <c r="Y179" s="149"/>
      <c r="Z179" s="149"/>
      <c r="AA179" s="154"/>
      <c r="AT179" s="155" t="s">
        <v>131</v>
      </c>
      <c r="AU179" s="155" t="s">
        <v>83</v>
      </c>
      <c r="AV179" s="11" t="s">
        <v>83</v>
      </c>
      <c r="AW179" s="11" t="s">
        <v>29</v>
      </c>
      <c r="AX179" s="11" t="s">
        <v>72</v>
      </c>
      <c r="AY179" s="155" t="s">
        <v>125</v>
      </c>
    </row>
    <row r="180" spans="2:65" s="12" customFormat="1" ht="22.5" customHeight="1" x14ac:dyDescent="0.3">
      <c r="B180" s="156"/>
      <c r="C180" s="157"/>
      <c r="D180" s="157"/>
      <c r="E180" s="158" t="s">
        <v>3</v>
      </c>
      <c r="F180" s="255" t="s">
        <v>132</v>
      </c>
      <c r="G180" s="256"/>
      <c r="H180" s="256"/>
      <c r="I180" s="256"/>
      <c r="J180" s="157"/>
      <c r="K180" s="159">
        <v>44</v>
      </c>
      <c r="L180" s="157"/>
      <c r="M180" s="157"/>
      <c r="N180" s="157"/>
      <c r="O180" s="157"/>
      <c r="P180" s="157"/>
      <c r="Q180" s="157"/>
      <c r="R180" s="160"/>
      <c r="T180" s="161"/>
      <c r="U180" s="157"/>
      <c r="V180" s="157"/>
      <c r="W180" s="157"/>
      <c r="X180" s="157"/>
      <c r="Y180" s="157"/>
      <c r="Z180" s="157"/>
      <c r="AA180" s="162"/>
      <c r="AT180" s="163" t="s">
        <v>131</v>
      </c>
      <c r="AU180" s="163" t="s">
        <v>83</v>
      </c>
      <c r="AV180" s="12" t="s">
        <v>124</v>
      </c>
      <c r="AW180" s="12" t="s">
        <v>29</v>
      </c>
      <c r="AX180" s="12" t="s">
        <v>77</v>
      </c>
      <c r="AY180" s="163" t="s">
        <v>125</v>
      </c>
    </row>
    <row r="181" spans="2:65" s="1" customFormat="1" ht="22.5" customHeight="1" x14ac:dyDescent="0.3">
      <c r="B181" s="137"/>
      <c r="C181" s="138" t="s">
        <v>226</v>
      </c>
      <c r="D181" s="138" t="s">
        <v>126</v>
      </c>
      <c r="E181" s="139" t="s">
        <v>524</v>
      </c>
      <c r="F181" s="248" t="s">
        <v>525</v>
      </c>
      <c r="G181" s="249"/>
      <c r="H181" s="249"/>
      <c r="I181" s="249"/>
      <c r="J181" s="140" t="s">
        <v>150</v>
      </c>
      <c r="K181" s="141">
        <v>2.66</v>
      </c>
      <c r="L181" s="250">
        <v>0</v>
      </c>
      <c r="M181" s="249"/>
      <c r="N181" s="250">
        <f>ROUND(L181*K181,3)</f>
        <v>0</v>
      </c>
      <c r="O181" s="249"/>
      <c r="P181" s="249"/>
      <c r="Q181" s="249"/>
      <c r="R181" s="142"/>
      <c r="T181" s="143" t="s">
        <v>3</v>
      </c>
      <c r="U181" s="40" t="s">
        <v>39</v>
      </c>
      <c r="V181" s="144">
        <v>0.50700000000000001</v>
      </c>
      <c r="W181" s="144">
        <f>V181*K181</f>
        <v>1.3486200000000002</v>
      </c>
      <c r="X181" s="144">
        <v>0</v>
      </c>
      <c r="Y181" s="144">
        <f>X181*K181</f>
        <v>0</v>
      </c>
      <c r="Z181" s="144">
        <v>0.69699999999999995</v>
      </c>
      <c r="AA181" s="145">
        <f>Z181*K181</f>
        <v>1.85402</v>
      </c>
      <c r="AR181" s="17" t="s">
        <v>124</v>
      </c>
      <c r="AT181" s="17" t="s">
        <v>126</v>
      </c>
      <c r="AU181" s="17" t="s">
        <v>83</v>
      </c>
      <c r="AY181" s="17" t="s">
        <v>125</v>
      </c>
      <c r="BE181" s="146">
        <f>IF(U181="základná",N181,0)</f>
        <v>0</v>
      </c>
      <c r="BF181" s="146">
        <f>IF(U181="znížená",N181,0)</f>
        <v>0</v>
      </c>
      <c r="BG181" s="146">
        <f>IF(U181="zákl. prenesená",N181,0)</f>
        <v>0</v>
      </c>
      <c r="BH181" s="146">
        <f>IF(U181="zníž. prenesená",N181,0)</f>
        <v>0</v>
      </c>
      <c r="BI181" s="146">
        <f>IF(U181="nulová",N181,0)</f>
        <v>0</v>
      </c>
      <c r="BJ181" s="17" t="s">
        <v>83</v>
      </c>
      <c r="BK181" s="147">
        <f>ROUND(L181*K181,3)</f>
        <v>0</v>
      </c>
      <c r="BL181" s="17" t="s">
        <v>124</v>
      </c>
      <c r="BM181" s="17" t="s">
        <v>526</v>
      </c>
    </row>
    <row r="182" spans="2:65" s="1" customFormat="1" ht="44.25" customHeight="1" x14ac:dyDescent="0.3">
      <c r="B182" s="137"/>
      <c r="C182" s="138" t="s">
        <v>230</v>
      </c>
      <c r="D182" s="138" t="s">
        <v>126</v>
      </c>
      <c r="E182" s="139" t="s">
        <v>527</v>
      </c>
      <c r="F182" s="248" t="s">
        <v>528</v>
      </c>
      <c r="G182" s="249"/>
      <c r="H182" s="249"/>
      <c r="I182" s="249"/>
      <c r="J182" s="140" t="s">
        <v>150</v>
      </c>
      <c r="K182" s="141">
        <v>63.618000000000002</v>
      </c>
      <c r="L182" s="250">
        <v>0</v>
      </c>
      <c r="M182" s="249"/>
      <c r="N182" s="250">
        <f>ROUND(L182*K182,3)</f>
        <v>0</v>
      </c>
      <c r="O182" s="249"/>
      <c r="P182" s="249"/>
      <c r="Q182" s="249"/>
      <c r="R182" s="142"/>
      <c r="T182" s="143" t="s">
        <v>3</v>
      </c>
      <c r="U182" s="40" t="s">
        <v>39</v>
      </c>
      <c r="V182" s="144">
        <v>0.19500000000000001</v>
      </c>
      <c r="W182" s="144">
        <f>V182*K182</f>
        <v>12.405510000000001</v>
      </c>
      <c r="X182" s="144">
        <v>0</v>
      </c>
      <c r="Y182" s="144">
        <f>X182*K182</f>
        <v>0</v>
      </c>
      <c r="Z182" s="144">
        <v>5.8999999999999997E-2</v>
      </c>
      <c r="AA182" s="145">
        <f>Z182*K182</f>
        <v>3.7534619999999999</v>
      </c>
      <c r="AR182" s="17" t="s">
        <v>124</v>
      </c>
      <c r="AT182" s="17" t="s">
        <v>126</v>
      </c>
      <c r="AU182" s="17" t="s">
        <v>83</v>
      </c>
      <c r="AY182" s="17" t="s">
        <v>125</v>
      </c>
      <c r="BE182" s="146">
        <f>IF(U182="základná",N182,0)</f>
        <v>0</v>
      </c>
      <c r="BF182" s="146">
        <f>IF(U182="znížená",N182,0)</f>
        <v>0</v>
      </c>
      <c r="BG182" s="146">
        <f>IF(U182="zákl. prenesená",N182,0)</f>
        <v>0</v>
      </c>
      <c r="BH182" s="146">
        <f>IF(U182="zníž. prenesená",N182,0)</f>
        <v>0</v>
      </c>
      <c r="BI182" s="146">
        <f>IF(U182="nulová",N182,0)</f>
        <v>0</v>
      </c>
      <c r="BJ182" s="17" t="s">
        <v>83</v>
      </c>
      <c r="BK182" s="147">
        <f>ROUND(L182*K182,3)</f>
        <v>0</v>
      </c>
      <c r="BL182" s="17" t="s">
        <v>124</v>
      </c>
      <c r="BM182" s="17" t="s">
        <v>529</v>
      </c>
    </row>
    <row r="183" spans="2:65" s="11" customFormat="1" ht="22.5" customHeight="1" x14ac:dyDescent="0.3">
      <c r="B183" s="148"/>
      <c r="C183" s="149"/>
      <c r="D183" s="149"/>
      <c r="E183" s="150" t="s">
        <v>3</v>
      </c>
      <c r="F183" s="257" t="s">
        <v>491</v>
      </c>
      <c r="G183" s="254"/>
      <c r="H183" s="254"/>
      <c r="I183" s="254"/>
      <c r="J183" s="149"/>
      <c r="K183" s="151">
        <v>63.618000000000002</v>
      </c>
      <c r="L183" s="149"/>
      <c r="M183" s="149"/>
      <c r="N183" s="149"/>
      <c r="O183" s="149"/>
      <c r="P183" s="149"/>
      <c r="Q183" s="149"/>
      <c r="R183" s="152"/>
      <c r="T183" s="153"/>
      <c r="U183" s="149"/>
      <c r="V183" s="149"/>
      <c r="W183" s="149"/>
      <c r="X183" s="149"/>
      <c r="Y183" s="149"/>
      <c r="Z183" s="149"/>
      <c r="AA183" s="154"/>
      <c r="AT183" s="155" t="s">
        <v>131</v>
      </c>
      <c r="AU183" s="155" t="s">
        <v>83</v>
      </c>
      <c r="AV183" s="11" t="s">
        <v>83</v>
      </c>
      <c r="AW183" s="11" t="s">
        <v>29</v>
      </c>
      <c r="AX183" s="11" t="s">
        <v>72</v>
      </c>
      <c r="AY183" s="155" t="s">
        <v>125</v>
      </c>
    </row>
    <row r="184" spans="2:65" s="12" customFormat="1" ht="22.5" customHeight="1" x14ac:dyDescent="0.3">
      <c r="B184" s="156"/>
      <c r="C184" s="157"/>
      <c r="D184" s="157"/>
      <c r="E184" s="158" t="s">
        <v>3</v>
      </c>
      <c r="F184" s="255" t="s">
        <v>132</v>
      </c>
      <c r="G184" s="256"/>
      <c r="H184" s="256"/>
      <c r="I184" s="256"/>
      <c r="J184" s="157"/>
      <c r="K184" s="159">
        <v>63.618000000000002</v>
      </c>
      <c r="L184" s="157"/>
      <c r="M184" s="157"/>
      <c r="N184" s="157"/>
      <c r="O184" s="157"/>
      <c r="P184" s="157"/>
      <c r="Q184" s="157"/>
      <c r="R184" s="160"/>
      <c r="T184" s="161"/>
      <c r="U184" s="157"/>
      <c r="V184" s="157"/>
      <c r="W184" s="157"/>
      <c r="X184" s="157"/>
      <c r="Y184" s="157"/>
      <c r="Z184" s="157"/>
      <c r="AA184" s="162"/>
      <c r="AT184" s="163" t="s">
        <v>131</v>
      </c>
      <c r="AU184" s="163" t="s">
        <v>83</v>
      </c>
      <c r="AV184" s="12" t="s">
        <v>124</v>
      </c>
      <c r="AW184" s="12" t="s">
        <v>29</v>
      </c>
      <c r="AX184" s="12" t="s">
        <v>77</v>
      </c>
      <c r="AY184" s="163" t="s">
        <v>125</v>
      </c>
    </row>
    <row r="185" spans="2:65" s="1" customFormat="1" ht="31.5" customHeight="1" x14ac:dyDescent="0.3">
      <c r="B185" s="137"/>
      <c r="C185" s="138" t="s">
        <v>233</v>
      </c>
      <c r="D185" s="138" t="s">
        <v>126</v>
      </c>
      <c r="E185" s="139" t="s">
        <v>198</v>
      </c>
      <c r="F185" s="248" t="s">
        <v>199</v>
      </c>
      <c r="G185" s="249"/>
      <c r="H185" s="249"/>
      <c r="I185" s="249"/>
      <c r="J185" s="140" t="s">
        <v>200</v>
      </c>
      <c r="K185" s="141">
        <v>7.5190000000000001</v>
      </c>
      <c r="L185" s="250">
        <v>0</v>
      </c>
      <c r="M185" s="249"/>
      <c r="N185" s="250">
        <f t="shared" ref="N185:N191" si="0">ROUND(L185*K185,3)</f>
        <v>0</v>
      </c>
      <c r="O185" s="249"/>
      <c r="P185" s="249"/>
      <c r="Q185" s="249"/>
      <c r="R185" s="142"/>
      <c r="T185" s="143" t="s">
        <v>3</v>
      </c>
      <c r="U185" s="40" t="s">
        <v>39</v>
      </c>
      <c r="V185" s="144">
        <v>0.88200000000000001</v>
      </c>
      <c r="W185" s="144">
        <f t="shared" ref="W185:W191" si="1">V185*K185</f>
        <v>6.6317580000000005</v>
      </c>
      <c r="X185" s="144">
        <v>0</v>
      </c>
      <c r="Y185" s="144">
        <f t="shared" ref="Y185:Y191" si="2">X185*K185</f>
        <v>0</v>
      </c>
      <c r="Z185" s="144">
        <v>0</v>
      </c>
      <c r="AA185" s="145">
        <f t="shared" ref="AA185:AA191" si="3">Z185*K185</f>
        <v>0</v>
      </c>
      <c r="AR185" s="17" t="s">
        <v>124</v>
      </c>
      <c r="AT185" s="17" t="s">
        <v>126</v>
      </c>
      <c r="AU185" s="17" t="s">
        <v>83</v>
      </c>
      <c r="AY185" s="17" t="s">
        <v>125</v>
      </c>
      <c r="BE185" s="146">
        <f t="shared" ref="BE185:BE191" si="4">IF(U185="základná",N185,0)</f>
        <v>0</v>
      </c>
      <c r="BF185" s="146">
        <f t="shared" ref="BF185:BF191" si="5">IF(U185="znížená",N185,0)</f>
        <v>0</v>
      </c>
      <c r="BG185" s="146">
        <f t="shared" ref="BG185:BG191" si="6">IF(U185="zákl. prenesená",N185,0)</f>
        <v>0</v>
      </c>
      <c r="BH185" s="146">
        <f t="shared" ref="BH185:BH191" si="7">IF(U185="zníž. prenesená",N185,0)</f>
        <v>0</v>
      </c>
      <c r="BI185" s="146">
        <f t="shared" ref="BI185:BI191" si="8">IF(U185="nulová",N185,0)</f>
        <v>0</v>
      </c>
      <c r="BJ185" s="17" t="s">
        <v>83</v>
      </c>
      <c r="BK185" s="147">
        <f t="shared" ref="BK185:BK191" si="9">ROUND(L185*K185,3)</f>
        <v>0</v>
      </c>
      <c r="BL185" s="17" t="s">
        <v>124</v>
      </c>
      <c r="BM185" s="17" t="s">
        <v>530</v>
      </c>
    </row>
    <row r="186" spans="2:65" s="1" customFormat="1" ht="31.5" customHeight="1" x14ac:dyDescent="0.3">
      <c r="B186" s="137"/>
      <c r="C186" s="138" t="s">
        <v>247</v>
      </c>
      <c r="D186" s="138" t="s">
        <v>126</v>
      </c>
      <c r="E186" s="139" t="s">
        <v>203</v>
      </c>
      <c r="F186" s="248" t="s">
        <v>204</v>
      </c>
      <c r="G186" s="249"/>
      <c r="H186" s="249"/>
      <c r="I186" s="249"/>
      <c r="J186" s="140" t="s">
        <v>200</v>
      </c>
      <c r="K186" s="141">
        <v>7.5190000000000001</v>
      </c>
      <c r="L186" s="250">
        <v>0</v>
      </c>
      <c r="M186" s="249"/>
      <c r="N186" s="250">
        <f t="shared" si="0"/>
        <v>0</v>
      </c>
      <c r="O186" s="249"/>
      <c r="P186" s="249"/>
      <c r="Q186" s="249"/>
      <c r="R186" s="142"/>
      <c r="T186" s="143" t="s">
        <v>3</v>
      </c>
      <c r="U186" s="40" t="s">
        <v>39</v>
      </c>
      <c r="V186" s="144">
        <v>0.61799999999999999</v>
      </c>
      <c r="W186" s="144">
        <f t="shared" si="1"/>
        <v>4.6467419999999997</v>
      </c>
      <c r="X186" s="144">
        <v>0</v>
      </c>
      <c r="Y186" s="144">
        <f t="shared" si="2"/>
        <v>0</v>
      </c>
      <c r="Z186" s="144">
        <v>0</v>
      </c>
      <c r="AA186" s="145">
        <f t="shared" si="3"/>
        <v>0</v>
      </c>
      <c r="AR186" s="17" t="s">
        <v>124</v>
      </c>
      <c r="AT186" s="17" t="s">
        <v>126</v>
      </c>
      <c r="AU186" s="17" t="s">
        <v>83</v>
      </c>
      <c r="AY186" s="17" t="s">
        <v>125</v>
      </c>
      <c r="BE186" s="146">
        <f t="shared" si="4"/>
        <v>0</v>
      </c>
      <c r="BF186" s="146">
        <f t="shared" si="5"/>
        <v>0</v>
      </c>
      <c r="BG186" s="146">
        <f t="shared" si="6"/>
        <v>0</v>
      </c>
      <c r="BH186" s="146">
        <f t="shared" si="7"/>
        <v>0</v>
      </c>
      <c r="BI186" s="146">
        <f t="shared" si="8"/>
        <v>0</v>
      </c>
      <c r="BJ186" s="17" t="s">
        <v>83</v>
      </c>
      <c r="BK186" s="147">
        <f t="shared" si="9"/>
        <v>0</v>
      </c>
      <c r="BL186" s="17" t="s">
        <v>124</v>
      </c>
      <c r="BM186" s="17" t="s">
        <v>531</v>
      </c>
    </row>
    <row r="187" spans="2:65" s="1" customFormat="1" ht="31.5" customHeight="1" x14ac:dyDescent="0.3">
      <c r="B187" s="137"/>
      <c r="C187" s="138" t="s">
        <v>251</v>
      </c>
      <c r="D187" s="138" t="s">
        <v>126</v>
      </c>
      <c r="E187" s="139" t="s">
        <v>207</v>
      </c>
      <c r="F187" s="248" t="s">
        <v>208</v>
      </c>
      <c r="G187" s="249"/>
      <c r="H187" s="249"/>
      <c r="I187" s="249"/>
      <c r="J187" s="140" t="s">
        <v>200</v>
      </c>
      <c r="K187" s="141">
        <v>7.5190000000000001</v>
      </c>
      <c r="L187" s="250">
        <v>0</v>
      </c>
      <c r="M187" s="249"/>
      <c r="N187" s="250">
        <f t="shared" si="0"/>
        <v>0</v>
      </c>
      <c r="O187" s="249"/>
      <c r="P187" s="249"/>
      <c r="Q187" s="249"/>
      <c r="R187" s="142"/>
      <c r="T187" s="143" t="s">
        <v>3</v>
      </c>
      <c r="U187" s="40" t="s">
        <v>39</v>
      </c>
      <c r="V187" s="144">
        <v>0.59799999999999998</v>
      </c>
      <c r="W187" s="144">
        <f t="shared" si="1"/>
        <v>4.4963619999999995</v>
      </c>
      <c r="X187" s="144">
        <v>0</v>
      </c>
      <c r="Y187" s="144">
        <f t="shared" si="2"/>
        <v>0</v>
      </c>
      <c r="Z187" s="144">
        <v>0</v>
      </c>
      <c r="AA187" s="145">
        <f t="shared" si="3"/>
        <v>0</v>
      </c>
      <c r="AR187" s="17" t="s">
        <v>124</v>
      </c>
      <c r="AT187" s="17" t="s">
        <v>126</v>
      </c>
      <c r="AU187" s="17" t="s">
        <v>83</v>
      </c>
      <c r="AY187" s="17" t="s">
        <v>125</v>
      </c>
      <c r="BE187" s="146">
        <f t="shared" si="4"/>
        <v>0</v>
      </c>
      <c r="BF187" s="146">
        <f t="shared" si="5"/>
        <v>0</v>
      </c>
      <c r="BG187" s="146">
        <f t="shared" si="6"/>
        <v>0</v>
      </c>
      <c r="BH187" s="146">
        <f t="shared" si="7"/>
        <v>0</v>
      </c>
      <c r="BI187" s="146">
        <f t="shared" si="8"/>
        <v>0</v>
      </c>
      <c r="BJ187" s="17" t="s">
        <v>83</v>
      </c>
      <c r="BK187" s="147">
        <f t="shared" si="9"/>
        <v>0</v>
      </c>
      <c r="BL187" s="17" t="s">
        <v>124</v>
      </c>
      <c r="BM187" s="17" t="s">
        <v>532</v>
      </c>
    </row>
    <row r="188" spans="2:65" s="1" customFormat="1" ht="31.5" customHeight="1" x14ac:dyDescent="0.3">
      <c r="B188" s="137"/>
      <c r="C188" s="138" t="s">
        <v>255</v>
      </c>
      <c r="D188" s="138" t="s">
        <v>126</v>
      </c>
      <c r="E188" s="139" t="s">
        <v>211</v>
      </c>
      <c r="F188" s="248" t="s">
        <v>212</v>
      </c>
      <c r="G188" s="249"/>
      <c r="H188" s="249"/>
      <c r="I188" s="249"/>
      <c r="J188" s="140" t="s">
        <v>200</v>
      </c>
      <c r="K188" s="141">
        <v>67.671000000000006</v>
      </c>
      <c r="L188" s="250">
        <v>0</v>
      </c>
      <c r="M188" s="249"/>
      <c r="N188" s="250">
        <f t="shared" si="0"/>
        <v>0</v>
      </c>
      <c r="O188" s="249"/>
      <c r="P188" s="249"/>
      <c r="Q188" s="249"/>
      <c r="R188" s="142"/>
      <c r="T188" s="143" t="s">
        <v>3</v>
      </c>
      <c r="U188" s="40" t="s">
        <v>39</v>
      </c>
      <c r="V188" s="144">
        <v>7.0000000000000001E-3</v>
      </c>
      <c r="W188" s="144">
        <f t="shared" si="1"/>
        <v>0.47369700000000003</v>
      </c>
      <c r="X188" s="144">
        <v>0</v>
      </c>
      <c r="Y188" s="144">
        <f t="shared" si="2"/>
        <v>0</v>
      </c>
      <c r="Z188" s="144">
        <v>0</v>
      </c>
      <c r="AA188" s="145">
        <f t="shared" si="3"/>
        <v>0</v>
      </c>
      <c r="AR188" s="17" t="s">
        <v>124</v>
      </c>
      <c r="AT188" s="17" t="s">
        <v>126</v>
      </c>
      <c r="AU188" s="17" t="s">
        <v>83</v>
      </c>
      <c r="AY188" s="17" t="s">
        <v>125</v>
      </c>
      <c r="BE188" s="146">
        <f t="shared" si="4"/>
        <v>0</v>
      </c>
      <c r="BF188" s="146">
        <f t="shared" si="5"/>
        <v>0</v>
      </c>
      <c r="BG188" s="146">
        <f t="shared" si="6"/>
        <v>0</v>
      </c>
      <c r="BH188" s="146">
        <f t="shared" si="7"/>
        <v>0</v>
      </c>
      <c r="BI188" s="146">
        <f t="shared" si="8"/>
        <v>0</v>
      </c>
      <c r="BJ188" s="17" t="s">
        <v>83</v>
      </c>
      <c r="BK188" s="147">
        <f t="shared" si="9"/>
        <v>0</v>
      </c>
      <c r="BL188" s="17" t="s">
        <v>124</v>
      </c>
      <c r="BM188" s="17" t="s">
        <v>533</v>
      </c>
    </row>
    <row r="189" spans="2:65" s="1" customFormat="1" ht="31.5" customHeight="1" x14ac:dyDescent="0.3">
      <c r="B189" s="137"/>
      <c r="C189" s="138" t="s">
        <v>8</v>
      </c>
      <c r="D189" s="138" t="s">
        <v>126</v>
      </c>
      <c r="E189" s="139" t="s">
        <v>215</v>
      </c>
      <c r="F189" s="248" t="s">
        <v>216</v>
      </c>
      <c r="G189" s="249"/>
      <c r="H189" s="249"/>
      <c r="I189" s="249"/>
      <c r="J189" s="140" t="s">
        <v>200</v>
      </c>
      <c r="K189" s="141">
        <v>7.5190000000000001</v>
      </c>
      <c r="L189" s="250">
        <v>0</v>
      </c>
      <c r="M189" s="249"/>
      <c r="N189" s="250">
        <f t="shared" si="0"/>
        <v>0</v>
      </c>
      <c r="O189" s="249"/>
      <c r="P189" s="249"/>
      <c r="Q189" s="249"/>
      <c r="R189" s="142"/>
      <c r="T189" s="143" t="s">
        <v>3</v>
      </c>
      <c r="U189" s="40" t="s">
        <v>39</v>
      </c>
      <c r="V189" s="144">
        <v>0.89</v>
      </c>
      <c r="W189" s="144">
        <f t="shared" si="1"/>
        <v>6.69191</v>
      </c>
      <c r="X189" s="144">
        <v>0</v>
      </c>
      <c r="Y189" s="144">
        <f t="shared" si="2"/>
        <v>0</v>
      </c>
      <c r="Z189" s="144">
        <v>0</v>
      </c>
      <c r="AA189" s="145">
        <f t="shared" si="3"/>
        <v>0</v>
      </c>
      <c r="AR189" s="17" t="s">
        <v>124</v>
      </c>
      <c r="AT189" s="17" t="s">
        <v>126</v>
      </c>
      <c r="AU189" s="17" t="s">
        <v>83</v>
      </c>
      <c r="AY189" s="17" t="s">
        <v>125</v>
      </c>
      <c r="BE189" s="146">
        <f t="shared" si="4"/>
        <v>0</v>
      </c>
      <c r="BF189" s="146">
        <f t="shared" si="5"/>
        <v>0</v>
      </c>
      <c r="BG189" s="146">
        <f t="shared" si="6"/>
        <v>0</v>
      </c>
      <c r="BH189" s="146">
        <f t="shared" si="7"/>
        <v>0</v>
      </c>
      <c r="BI189" s="146">
        <f t="shared" si="8"/>
        <v>0</v>
      </c>
      <c r="BJ189" s="17" t="s">
        <v>83</v>
      </c>
      <c r="BK189" s="147">
        <f t="shared" si="9"/>
        <v>0</v>
      </c>
      <c r="BL189" s="17" t="s">
        <v>124</v>
      </c>
      <c r="BM189" s="17" t="s">
        <v>534</v>
      </c>
    </row>
    <row r="190" spans="2:65" s="1" customFormat="1" ht="31.5" customHeight="1" x14ac:dyDescent="0.3">
      <c r="B190" s="137"/>
      <c r="C190" s="138" t="s">
        <v>264</v>
      </c>
      <c r="D190" s="138" t="s">
        <v>126</v>
      </c>
      <c r="E190" s="139" t="s">
        <v>219</v>
      </c>
      <c r="F190" s="248" t="s">
        <v>220</v>
      </c>
      <c r="G190" s="249"/>
      <c r="H190" s="249"/>
      <c r="I190" s="249"/>
      <c r="J190" s="140" t="s">
        <v>200</v>
      </c>
      <c r="K190" s="141">
        <v>15.038</v>
      </c>
      <c r="L190" s="250">
        <v>0</v>
      </c>
      <c r="M190" s="249"/>
      <c r="N190" s="250">
        <f t="shared" si="0"/>
        <v>0</v>
      </c>
      <c r="O190" s="249"/>
      <c r="P190" s="249"/>
      <c r="Q190" s="249"/>
      <c r="R190" s="142"/>
      <c r="T190" s="143" t="s">
        <v>3</v>
      </c>
      <c r="U190" s="40" t="s">
        <v>39</v>
      </c>
      <c r="V190" s="144">
        <v>0.1</v>
      </c>
      <c r="W190" s="144">
        <f t="shared" si="1"/>
        <v>1.5038</v>
      </c>
      <c r="X190" s="144">
        <v>0</v>
      </c>
      <c r="Y190" s="144">
        <f t="shared" si="2"/>
        <v>0</v>
      </c>
      <c r="Z190" s="144">
        <v>0</v>
      </c>
      <c r="AA190" s="145">
        <f t="shared" si="3"/>
        <v>0</v>
      </c>
      <c r="AR190" s="17" t="s">
        <v>124</v>
      </c>
      <c r="AT190" s="17" t="s">
        <v>126</v>
      </c>
      <c r="AU190" s="17" t="s">
        <v>83</v>
      </c>
      <c r="AY190" s="17" t="s">
        <v>125</v>
      </c>
      <c r="BE190" s="146">
        <f t="shared" si="4"/>
        <v>0</v>
      </c>
      <c r="BF190" s="146">
        <f t="shared" si="5"/>
        <v>0</v>
      </c>
      <c r="BG190" s="146">
        <f t="shared" si="6"/>
        <v>0</v>
      </c>
      <c r="BH190" s="146">
        <f t="shared" si="7"/>
        <v>0</v>
      </c>
      <c r="BI190" s="146">
        <f t="shared" si="8"/>
        <v>0</v>
      </c>
      <c r="BJ190" s="17" t="s">
        <v>83</v>
      </c>
      <c r="BK190" s="147">
        <f t="shared" si="9"/>
        <v>0</v>
      </c>
      <c r="BL190" s="17" t="s">
        <v>124</v>
      </c>
      <c r="BM190" s="17" t="s">
        <v>535</v>
      </c>
    </row>
    <row r="191" spans="2:65" s="1" customFormat="1" ht="31.5" customHeight="1" x14ac:dyDescent="0.3">
      <c r="B191" s="137"/>
      <c r="C191" s="138" t="s">
        <v>269</v>
      </c>
      <c r="D191" s="138" t="s">
        <v>126</v>
      </c>
      <c r="E191" s="139" t="s">
        <v>223</v>
      </c>
      <c r="F191" s="248" t="s">
        <v>224</v>
      </c>
      <c r="G191" s="249"/>
      <c r="H191" s="249"/>
      <c r="I191" s="249"/>
      <c r="J191" s="140" t="s">
        <v>200</v>
      </c>
      <c r="K191" s="141">
        <v>7.5190000000000001</v>
      </c>
      <c r="L191" s="250">
        <v>0</v>
      </c>
      <c r="M191" s="249"/>
      <c r="N191" s="250">
        <f t="shared" si="0"/>
        <v>0</v>
      </c>
      <c r="O191" s="249"/>
      <c r="P191" s="249"/>
      <c r="Q191" s="249"/>
      <c r="R191" s="142"/>
      <c r="T191" s="143" t="s">
        <v>3</v>
      </c>
      <c r="U191" s="40" t="s">
        <v>39</v>
      </c>
      <c r="V191" s="144">
        <v>0</v>
      </c>
      <c r="W191" s="144">
        <f t="shared" si="1"/>
        <v>0</v>
      </c>
      <c r="X191" s="144">
        <v>0</v>
      </c>
      <c r="Y191" s="144">
        <f t="shared" si="2"/>
        <v>0</v>
      </c>
      <c r="Z191" s="144">
        <v>0</v>
      </c>
      <c r="AA191" s="145">
        <f t="shared" si="3"/>
        <v>0</v>
      </c>
      <c r="AR191" s="17" t="s">
        <v>124</v>
      </c>
      <c r="AT191" s="17" t="s">
        <v>126</v>
      </c>
      <c r="AU191" s="17" t="s">
        <v>83</v>
      </c>
      <c r="AY191" s="17" t="s">
        <v>125</v>
      </c>
      <c r="BE191" s="146">
        <f t="shared" si="4"/>
        <v>0</v>
      </c>
      <c r="BF191" s="146">
        <f t="shared" si="5"/>
        <v>0</v>
      </c>
      <c r="BG191" s="146">
        <f t="shared" si="6"/>
        <v>0</v>
      </c>
      <c r="BH191" s="146">
        <f t="shared" si="7"/>
        <v>0</v>
      </c>
      <c r="BI191" s="146">
        <f t="shared" si="8"/>
        <v>0</v>
      </c>
      <c r="BJ191" s="17" t="s">
        <v>83</v>
      </c>
      <c r="BK191" s="147">
        <f t="shared" si="9"/>
        <v>0</v>
      </c>
      <c r="BL191" s="17" t="s">
        <v>124</v>
      </c>
      <c r="BM191" s="17" t="s">
        <v>536</v>
      </c>
    </row>
    <row r="192" spans="2:65" s="10" customFormat="1" ht="29.85" customHeight="1" x14ac:dyDescent="0.3">
      <c r="B192" s="127"/>
      <c r="C192" s="128"/>
      <c r="D192" s="164" t="s">
        <v>141</v>
      </c>
      <c r="E192" s="164"/>
      <c r="F192" s="164"/>
      <c r="G192" s="164"/>
      <c r="H192" s="164"/>
      <c r="I192" s="164"/>
      <c r="J192" s="164"/>
      <c r="K192" s="164"/>
      <c r="L192" s="164"/>
      <c r="M192" s="164"/>
      <c r="N192" s="268">
        <f>BK192</f>
        <v>0</v>
      </c>
      <c r="O192" s="269"/>
      <c r="P192" s="269"/>
      <c r="Q192" s="269"/>
      <c r="R192" s="130"/>
      <c r="T192" s="131"/>
      <c r="U192" s="128"/>
      <c r="V192" s="128"/>
      <c r="W192" s="132">
        <f>W193</f>
        <v>185.06982000000002</v>
      </c>
      <c r="X192" s="128"/>
      <c r="Y192" s="132">
        <f>Y193</f>
        <v>0</v>
      </c>
      <c r="Z192" s="128"/>
      <c r="AA192" s="133">
        <f>AA193</f>
        <v>0</v>
      </c>
      <c r="AR192" s="134" t="s">
        <v>77</v>
      </c>
      <c r="AT192" s="135" t="s">
        <v>71</v>
      </c>
      <c r="AU192" s="135" t="s">
        <v>77</v>
      </c>
      <c r="AY192" s="134" t="s">
        <v>125</v>
      </c>
      <c r="BK192" s="136">
        <f>BK193</f>
        <v>0</v>
      </c>
    </row>
    <row r="193" spans="2:65" s="1" customFormat="1" ht="31.5" customHeight="1" x14ac:dyDescent="0.3">
      <c r="B193" s="137"/>
      <c r="C193" s="138" t="s">
        <v>273</v>
      </c>
      <c r="D193" s="138" t="s">
        <v>126</v>
      </c>
      <c r="E193" s="139" t="s">
        <v>227</v>
      </c>
      <c r="F193" s="248" t="s">
        <v>228</v>
      </c>
      <c r="G193" s="249"/>
      <c r="H193" s="249"/>
      <c r="I193" s="249"/>
      <c r="J193" s="140" t="s">
        <v>200</v>
      </c>
      <c r="K193" s="141">
        <v>75.14</v>
      </c>
      <c r="L193" s="250">
        <v>0</v>
      </c>
      <c r="M193" s="249"/>
      <c r="N193" s="250">
        <f>ROUND(L193*K193,3)</f>
        <v>0</v>
      </c>
      <c r="O193" s="249"/>
      <c r="P193" s="249"/>
      <c r="Q193" s="249"/>
      <c r="R193" s="142"/>
      <c r="T193" s="143" t="s">
        <v>3</v>
      </c>
      <c r="U193" s="40" t="s">
        <v>39</v>
      </c>
      <c r="V193" s="144">
        <v>2.4630000000000001</v>
      </c>
      <c r="W193" s="144">
        <f>V193*K193</f>
        <v>185.06982000000002</v>
      </c>
      <c r="X193" s="144">
        <v>0</v>
      </c>
      <c r="Y193" s="144">
        <f>X193*K193</f>
        <v>0</v>
      </c>
      <c r="Z193" s="144">
        <v>0</v>
      </c>
      <c r="AA193" s="145">
        <f>Z193*K193</f>
        <v>0</v>
      </c>
      <c r="AR193" s="17" t="s">
        <v>124</v>
      </c>
      <c r="AT193" s="17" t="s">
        <v>126</v>
      </c>
      <c r="AU193" s="17" t="s">
        <v>83</v>
      </c>
      <c r="AY193" s="17" t="s">
        <v>125</v>
      </c>
      <c r="BE193" s="146">
        <f>IF(U193="základná",N193,0)</f>
        <v>0</v>
      </c>
      <c r="BF193" s="146">
        <f>IF(U193="znížená",N193,0)</f>
        <v>0</v>
      </c>
      <c r="BG193" s="146">
        <f>IF(U193="zákl. prenesená",N193,0)</f>
        <v>0</v>
      </c>
      <c r="BH193" s="146">
        <f>IF(U193="zníž. prenesená",N193,0)</f>
        <v>0</v>
      </c>
      <c r="BI193" s="146">
        <f>IF(U193="nulová",N193,0)</f>
        <v>0</v>
      </c>
      <c r="BJ193" s="17" t="s">
        <v>83</v>
      </c>
      <c r="BK193" s="147">
        <f>ROUND(L193*K193,3)</f>
        <v>0</v>
      </c>
      <c r="BL193" s="17" t="s">
        <v>124</v>
      </c>
      <c r="BM193" s="17" t="s">
        <v>537</v>
      </c>
    </row>
    <row r="194" spans="2:65" s="10" customFormat="1" ht="37.35" customHeight="1" x14ac:dyDescent="0.35">
      <c r="B194" s="127"/>
      <c r="C194" s="128"/>
      <c r="D194" s="129" t="s">
        <v>142</v>
      </c>
      <c r="E194" s="129"/>
      <c r="F194" s="129"/>
      <c r="G194" s="129"/>
      <c r="H194" s="129"/>
      <c r="I194" s="129"/>
      <c r="J194" s="129"/>
      <c r="K194" s="129"/>
      <c r="L194" s="129"/>
      <c r="M194" s="129"/>
      <c r="N194" s="270">
        <f>BK194</f>
        <v>0</v>
      </c>
      <c r="O194" s="271"/>
      <c r="P194" s="271"/>
      <c r="Q194" s="271"/>
      <c r="R194" s="130"/>
      <c r="T194" s="131"/>
      <c r="U194" s="128"/>
      <c r="V194" s="128"/>
      <c r="W194" s="132">
        <f>W195+W207+W216</f>
        <v>46.754822999999995</v>
      </c>
      <c r="X194" s="128"/>
      <c r="Y194" s="132">
        <f>Y195+Y207+Y216</f>
        <v>1.2371376399999998</v>
      </c>
      <c r="Z194" s="128"/>
      <c r="AA194" s="133">
        <f>AA195+AA207+AA216</f>
        <v>1.911308</v>
      </c>
      <c r="AR194" s="134" t="s">
        <v>83</v>
      </c>
      <c r="AT194" s="135" t="s">
        <v>71</v>
      </c>
      <c r="AU194" s="135" t="s">
        <v>72</v>
      </c>
      <c r="AY194" s="134" t="s">
        <v>125</v>
      </c>
      <c r="BK194" s="136">
        <f>BK195+BK207+BK216</f>
        <v>0</v>
      </c>
    </row>
    <row r="195" spans="2:65" s="10" customFormat="1" ht="19.899999999999999" customHeight="1" x14ac:dyDescent="0.3">
      <c r="B195" s="127"/>
      <c r="C195" s="128"/>
      <c r="D195" s="164" t="s">
        <v>459</v>
      </c>
      <c r="E195" s="164"/>
      <c r="F195" s="164"/>
      <c r="G195" s="164"/>
      <c r="H195" s="164"/>
      <c r="I195" s="164"/>
      <c r="J195" s="164"/>
      <c r="K195" s="164"/>
      <c r="L195" s="164"/>
      <c r="M195" s="164"/>
      <c r="N195" s="266">
        <f>BK195</f>
        <v>0</v>
      </c>
      <c r="O195" s="267"/>
      <c r="P195" s="267"/>
      <c r="Q195" s="267"/>
      <c r="R195" s="130"/>
      <c r="T195" s="131"/>
      <c r="U195" s="128"/>
      <c r="V195" s="128"/>
      <c r="W195" s="132">
        <f>SUM(W196:W206)</f>
        <v>30.944804999999995</v>
      </c>
      <c r="X195" s="128"/>
      <c r="Y195" s="132">
        <f>SUM(Y196:Y206)</f>
        <v>1.0747376399999999</v>
      </c>
      <c r="Z195" s="128"/>
      <c r="AA195" s="133">
        <f>SUM(AA196:AA206)</f>
        <v>1.3810720000000001</v>
      </c>
      <c r="AR195" s="134" t="s">
        <v>83</v>
      </c>
      <c r="AT195" s="135" t="s">
        <v>71</v>
      </c>
      <c r="AU195" s="135" t="s">
        <v>77</v>
      </c>
      <c r="AY195" s="134" t="s">
        <v>125</v>
      </c>
      <c r="BK195" s="136">
        <f>SUM(BK196:BK206)</f>
        <v>0</v>
      </c>
    </row>
    <row r="196" spans="2:65" s="1" customFormat="1" ht="31.5" customHeight="1" x14ac:dyDescent="0.3">
      <c r="B196" s="137"/>
      <c r="C196" s="138" t="s">
        <v>277</v>
      </c>
      <c r="D196" s="138" t="s">
        <v>126</v>
      </c>
      <c r="E196" s="139" t="s">
        <v>538</v>
      </c>
      <c r="F196" s="248" t="s">
        <v>539</v>
      </c>
      <c r="G196" s="249"/>
      <c r="H196" s="249"/>
      <c r="I196" s="249"/>
      <c r="J196" s="140" t="s">
        <v>150</v>
      </c>
      <c r="K196" s="141">
        <v>98.647999999999996</v>
      </c>
      <c r="L196" s="250">
        <v>0</v>
      </c>
      <c r="M196" s="249"/>
      <c r="N196" s="250">
        <f>ROUND(L196*K196,3)</f>
        <v>0</v>
      </c>
      <c r="O196" s="249"/>
      <c r="P196" s="249"/>
      <c r="Q196" s="249"/>
      <c r="R196" s="142"/>
      <c r="T196" s="143" t="s">
        <v>3</v>
      </c>
      <c r="U196" s="40" t="s">
        <v>39</v>
      </c>
      <c r="V196" s="144">
        <v>0.22</v>
      </c>
      <c r="W196" s="144">
        <f>V196*K196</f>
        <v>21.702559999999998</v>
      </c>
      <c r="X196" s="144">
        <v>1.0829999999999999E-2</v>
      </c>
      <c r="Y196" s="144">
        <f>X196*K196</f>
        <v>1.06835784</v>
      </c>
      <c r="Z196" s="144">
        <v>0</v>
      </c>
      <c r="AA196" s="145">
        <f>Z196*K196</f>
        <v>0</v>
      </c>
      <c r="AR196" s="17" t="s">
        <v>233</v>
      </c>
      <c r="AT196" s="17" t="s">
        <v>126</v>
      </c>
      <c r="AU196" s="17" t="s">
        <v>83</v>
      </c>
      <c r="AY196" s="17" t="s">
        <v>125</v>
      </c>
      <c r="BE196" s="146">
        <f>IF(U196="základná",N196,0)</f>
        <v>0</v>
      </c>
      <c r="BF196" s="146">
        <f>IF(U196="znížená",N196,0)</f>
        <v>0</v>
      </c>
      <c r="BG196" s="146">
        <f>IF(U196="zákl. prenesená",N196,0)</f>
        <v>0</v>
      </c>
      <c r="BH196" s="146">
        <f>IF(U196="zníž. prenesená",N196,0)</f>
        <v>0</v>
      </c>
      <c r="BI196" s="146">
        <f>IF(U196="nulová",N196,0)</f>
        <v>0</v>
      </c>
      <c r="BJ196" s="17" t="s">
        <v>83</v>
      </c>
      <c r="BK196" s="147">
        <f>ROUND(L196*K196,3)</f>
        <v>0</v>
      </c>
      <c r="BL196" s="17" t="s">
        <v>233</v>
      </c>
      <c r="BM196" s="17" t="s">
        <v>540</v>
      </c>
    </row>
    <row r="197" spans="2:65" s="13" customFormat="1" ht="22.5" customHeight="1" x14ac:dyDescent="0.3">
      <c r="B197" s="168"/>
      <c r="C197" s="169"/>
      <c r="D197" s="169"/>
      <c r="E197" s="170" t="s">
        <v>3</v>
      </c>
      <c r="F197" s="251" t="s">
        <v>541</v>
      </c>
      <c r="G197" s="252"/>
      <c r="H197" s="252"/>
      <c r="I197" s="252"/>
      <c r="J197" s="169"/>
      <c r="K197" s="171" t="s">
        <v>3</v>
      </c>
      <c r="L197" s="169"/>
      <c r="M197" s="169"/>
      <c r="N197" s="169"/>
      <c r="O197" s="169"/>
      <c r="P197" s="169"/>
      <c r="Q197" s="169"/>
      <c r="R197" s="172"/>
      <c r="T197" s="173"/>
      <c r="U197" s="169"/>
      <c r="V197" s="169"/>
      <c r="W197" s="169"/>
      <c r="X197" s="169"/>
      <c r="Y197" s="169"/>
      <c r="Z197" s="169"/>
      <c r="AA197" s="174"/>
      <c r="AT197" s="175" t="s">
        <v>131</v>
      </c>
      <c r="AU197" s="175" t="s">
        <v>83</v>
      </c>
      <c r="AV197" s="13" t="s">
        <v>77</v>
      </c>
      <c r="AW197" s="13" t="s">
        <v>29</v>
      </c>
      <c r="AX197" s="13" t="s">
        <v>72</v>
      </c>
      <c r="AY197" s="175" t="s">
        <v>125</v>
      </c>
    </row>
    <row r="198" spans="2:65" s="11" customFormat="1" ht="22.5" customHeight="1" x14ac:dyDescent="0.3">
      <c r="B198" s="148"/>
      <c r="C198" s="149"/>
      <c r="D198" s="149"/>
      <c r="E198" s="150" t="s">
        <v>3</v>
      </c>
      <c r="F198" s="253" t="s">
        <v>542</v>
      </c>
      <c r="G198" s="254"/>
      <c r="H198" s="254"/>
      <c r="I198" s="254"/>
      <c r="J198" s="149"/>
      <c r="K198" s="151">
        <v>98.647999999999996</v>
      </c>
      <c r="L198" s="149"/>
      <c r="M198" s="149"/>
      <c r="N198" s="149"/>
      <c r="O198" s="149"/>
      <c r="P198" s="149"/>
      <c r="Q198" s="149"/>
      <c r="R198" s="152"/>
      <c r="T198" s="153"/>
      <c r="U198" s="149"/>
      <c r="V198" s="149"/>
      <c r="W198" s="149"/>
      <c r="X198" s="149"/>
      <c r="Y198" s="149"/>
      <c r="Z198" s="149"/>
      <c r="AA198" s="154"/>
      <c r="AT198" s="155" t="s">
        <v>131</v>
      </c>
      <c r="AU198" s="155" t="s">
        <v>83</v>
      </c>
      <c r="AV198" s="11" t="s">
        <v>83</v>
      </c>
      <c r="AW198" s="11" t="s">
        <v>29</v>
      </c>
      <c r="AX198" s="11" t="s">
        <v>72</v>
      </c>
      <c r="AY198" s="155" t="s">
        <v>125</v>
      </c>
    </row>
    <row r="199" spans="2:65" s="12" customFormat="1" ht="22.5" customHeight="1" x14ac:dyDescent="0.3">
      <c r="B199" s="156"/>
      <c r="C199" s="157"/>
      <c r="D199" s="157"/>
      <c r="E199" s="158" t="s">
        <v>3</v>
      </c>
      <c r="F199" s="255" t="s">
        <v>132</v>
      </c>
      <c r="G199" s="256"/>
      <c r="H199" s="256"/>
      <c r="I199" s="256"/>
      <c r="J199" s="157"/>
      <c r="K199" s="159">
        <v>98.647999999999996</v>
      </c>
      <c r="L199" s="157"/>
      <c r="M199" s="157"/>
      <c r="N199" s="157"/>
      <c r="O199" s="157"/>
      <c r="P199" s="157"/>
      <c r="Q199" s="157"/>
      <c r="R199" s="160"/>
      <c r="T199" s="161"/>
      <c r="U199" s="157"/>
      <c r="V199" s="157"/>
      <c r="W199" s="157"/>
      <c r="X199" s="157"/>
      <c r="Y199" s="157"/>
      <c r="Z199" s="157"/>
      <c r="AA199" s="162"/>
      <c r="AT199" s="163" t="s">
        <v>131</v>
      </c>
      <c r="AU199" s="163" t="s">
        <v>83</v>
      </c>
      <c r="AV199" s="12" t="s">
        <v>124</v>
      </c>
      <c r="AW199" s="12" t="s">
        <v>29</v>
      </c>
      <c r="AX199" s="12" t="s">
        <v>77</v>
      </c>
      <c r="AY199" s="163" t="s">
        <v>125</v>
      </c>
    </row>
    <row r="200" spans="2:65" s="1" customFormat="1" ht="44.25" customHeight="1" x14ac:dyDescent="0.3">
      <c r="B200" s="137"/>
      <c r="C200" s="138" t="s">
        <v>281</v>
      </c>
      <c r="D200" s="138" t="s">
        <v>126</v>
      </c>
      <c r="E200" s="139" t="s">
        <v>543</v>
      </c>
      <c r="F200" s="248" t="s">
        <v>544</v>
      </c>
      <c r="G200" s="249"/>
      <c r="H200" s="249"/>
      <c r="I200" s="249"/>
      <c r="J200" s="140" t="s">
        <v>150</v>
      </c>
      <c r="K200" s="141">
        <v>98.647999999999996</v>
      </c>
      <c r="L200" s="250">
        <v>0</v>
      </c>
      <c r="M200" s="249"/>
      <c r="N200" s="250">
        <f>ROUND(L200*K200,3)</f>
        <v>0</v>
      </c>
      <c r="O200" s="249"/>
      <c r="P200" s="249"/>
      <c r="Q200" s="249"/>
      <c r="R200" s="142"/>
      <c r="T200" s="143" t="s">
        <v>3</v>
      </c>
      <c r="U200" s="40" t="s">
        <v>39</v>
      </c>
      <c r="V200" s="144">
        <v>7.4999999999999997E-2</v>
      </c>
      <c r="W200" s="144">
        <f>V200*K200</f>
        <v>7.3985999999999992</v>
      </c>
      <c r="X200" s="144">
        <v>0</v>
      </c>
      <c r="Y200" s="144">
        <f>X200*K200</f>
        <v>0</v>
      </c>
      <c r="Z200" s="144">
        <v>1.4E-2</v>
      </c>
      <c r="AA200" s="145">
        <f>Z200*K200</f>
        <v>1.3810720000000001</v>
      </c>
      <c r="AR200" s="17" t="s">
        <v>233</v>
      </c>
      <c r="AT200" s="17" t="s">
        <v>126</v>
      </c>
      <c r="AU200" s="17" t="s">
        <v>83</v>
      </c>
      <c r="AY200" s="17" t="s">
        <v>125</v>
      </c>
      <c r="BE200" s="146">
        <f>IF(U200="základná",N200,0)</f>
        <v>0</v>
      </c>
      <c r="BF200" s="146">
        <f>IF(U200="znížená",N200,0)</f>
        <v>0</v>
      </c>
      <c r="BG200" s="146">
        <f>IF(U200="zákl. prenesená",N200,0)</f>
        <v>0</v>
      </c>
      <c r="BH200" s="146">
        <f>IF(U200="zníž. prenesená",N200,0)</f>
        <v>0</v>
      </c>
      <c r="BI200" s="146">
        <f>IF(U200="nulová",N200,0)</f>
        <v>0</v>
      </c>
      <c r="BJ200" s="17" t="s">
        <v>83</v>
      </c>
      <c r="BK200" s="147">
        <f>ROUND(L200*K200,3)</f>
        <v>0</v>
      </c>
      <c r="BL200" s="17" t="s">
        <v>233</v>
      </c>
      <c r="BM200" s="17" t="s">
        <v>545</v>
      </c>
    </row>
    <row r="201" spans="2:65" s="11" customFormat="1" ht="22.5" customHeight="1" x14ac:dyDescent="0.3">
      <c r="B201" s="148"/>
      <c r="C201" s="149"/>
      <c r="D201" s="149"/>
      <c r="E201" s="150" t="s">
        <v>3</v>
      </c>
      <c r="F201" s="257" t="s">
        <v>546</v>
      </c>
      <c r="G201" s="254"/>
      <c r="H201" s="254"/>
      <c r="I201" s="254"/>
      <c r="J201" s="149"/>
      <c r="K201" s="151">
        <v>98.647999999999996</v>
      </c>
      <c r="L201" s="149"/>
      <c r="M201" s="149"/>
      <c r="N201" s="149"/>
      <c r="O201" s="149"/>
      <c r="P201" s="149"/>
      <c r="Q201" s="149"/>
      <c r="R201" s="152"/>
      <c r="T201" s="153"/>
      <c r="U201" s="149"/>
      <c r="V201" s="149"/>
      <c r="W201" s="149"/>
      <c r="X201" s="149"/>
      <c r="Y201" s="149"/>
      <c r="Z201" s="149"/>
      <c r="AA201" s="154"/>
      <c r="AT201" s="155" t="s">
        <v>131</v>
      </c>
      <c r="AU201" s="155" t="s">
        <v>83</v>
      </c>
      <c r="AV201" s="11" t="s">
        <v>83</v>
      </c>
      <c r="AW201" s="11" t="s">
        <v>29</v>
      </c>
      <c r="AX201" s="11" t="s">
        <v>72</v>
      </c>
      <c r="AY201" s="155" t="s">
        <v>125</v>
      </c>
    </row>
    <row r="202" spans="2:65" s="12" customFormat="1" ht="22.5" customHeight="1" x14ac:dyDescent="0.3">
      <c r="B202" s="156"/>
      <c r="C202" s="157"/>
      <c r="D202" s="157"/>
      <c r="E202" s="158" t="s">
        <v>3</v>
      </c>
      <c r="F202" s="255" t="s">
        <v>132</v>
      </c>
      <c r="G202" s="256"/>
      <c r="H202" s="256"/>
      <c r="I202" s="256"/>
      <c r="J202" s="157"/>
      <c r="K202" s="159">
        <v>98.647999999999996</v>
      </c>
      <c r="L202" s="157"/>
      <c r="M202" s="157"/>
      <c r="N202" s="157"/>
      <c r="O202" s="157"/>
      <c r="P202" s="157"/>
      <c r="Q202" s="157"/>
      <c r="R202" s="160"/>
      <c r="T202" s="161"/>
      <c r="U202" s="157"/>
      <c r="V202" s="157"/>
      <c r="W202" s="157"/>
      <c r="X202" s="157"/>
      <c r="Y202" s="157"/>
      <c r="Z202" s="157"/>
      <c r="AA202" s="162"/>
      <c r="AT202" s="163" t="s">
        <v>131</v>
      </c>
      <c r="AU202" s="163" t="s">
        <v>83</v>
      </c>
      <c r="AV202" s="12" t="s">
        <v>124</v>
      </c>
      <c r="AW202" s="12" t="s">
        <v>29</v>
      </c>
      <c r="AX202" s="12" t="s">
        <v>77</v>
      </c>
      <c r="AY202" s="163" t="s">
        <v>125</v>
      </c>
    </row>
    <row r="203" spans="2:65" s="1" customFormat="1" ht="31.5" customHeight="1" x14ac:dyDescent="0.3">
      <c r="B203" s="137"/>
      <c r="C203" s="138" t="s">
        <v>285</v>
      </c>
      <c r="D203" s="138" t="s">
        <v>126</v>
      </c>
      <c r="E203" s="139" t="s">
        <v>547</v>
      </c>
      <c r="F203" s="248" t="s">
        <v>548</v>
      </c>
      <c r="G203" s="249"/>
      <c r="H203" s="249"/>
      <c r="I203" s="249"/>
      <c r="J203" s="140" t="s">
        <v>549</v>
      </c>
      <c r="K203" s="141">
        <v>2.17</v>
      </c>
      <c r="L203" s="250">
        <v>0</v>
      </c>
      <c r="M203" s="249"/>
      <c r="N203" s="250">
        <f>ROUND(L203*K203,3)</f>
        <v>0</v>
      </c>
      <c r="O203" s="249"/>
      <c r="P203" s="249"/>
      <c r="Q203" s="249"/>
      <c r="R203" s="142"/>
      <c r="T203" s="143" t="s">
        <v>3</v>
      </c>
      <c r="U203" s="40" t="s">
        <v>39</v>
      </c>
      <c r="V203" s="144">
        <v>1E-3</v>
      </c>
      <c r="W203" s="144">
        <f>V203*K203</f>
        <v>2.1700000000000001E-3</v>
      </c>
      <c r="X203" s="144">
        <v>2.9399999999999999E-3</v>
      </c>
      <c r="Y203" s="144">
        <f>X203*K203</f>
        <v>6.3797999999999997E-3</v>
      </c>
      <c r="Z203" s="144">
        <v>0</v>
      </c>
      <c r="AA203" s="145">
        <f>Z203*K203</f>
        <v>0</v>
      </c>
      <c r="AR203" s="17" t="s">
        <v>233</v>
      </c>
      <c r="AT203" s="17" t="s">
        <v>126</v>
      </c>
      <c r="AU203" s="17" t="s">
        <v>83</v>
      </c>
      <c r="AY203" s="17" t="s">
        <v>125</v>
      </c>
      <c r="BE203" s="146">
        <f>IF(U203="základná",N203,0)</f>
        <v>0</v>
      </c>
      <c r="BF203" s="146">
        <f>IF(U203="znížená",N203,0)</f>
        <v>0</v>
      </c>
      <c r="BG203" s="146">
        <f>IF(U203="zákl. prenesená",N203,0)</f>
        <v>0</v>
      </c>
      <c r="BH203" s="146">
        <f>IF(U203="zníž. prenesená",N203,0)</f>
        <v>0</v>
      </c>
      <c r="BI203" s="146">
        <f>IF(U203="nulová",N203,0)</f>
        <v>0</v>
      </c>
      <c r="BJ203" s="17" t="s">
        <v>83</v>
      </c>
      <c r="BK203" s="147">
        <f>ROUND(L203*K203,3)</f>
        <v>0</v>
      </c>
      <c r="BL203" s="17" t="s">
        <v>233</v>
      </c>
      <c r="BM203" s="17" t="s">
        <v>550</v>
      </c>
    </row>
    <row r="204" spans="2:65" s="11" customFormat="1" ht="22.5" customHeight="1" x14ac:dyDescent="0.3">
      <c r="B204" s="148"/>
      <c r="C204" s="149"/>
      <c r="D204" s="149"/>
      <c r="E204" s="150" t="s">
        <v>3</v>
      </c>
      <c r="F204" s="257" t="s">
        <v>551</v>
      </c>
      <c r="G204" s="254"/>
      <c r="H204" s="254"/>
      <c r="I204" s="254"/>
      <c r="J204" s="149"/>
      <c r="K204" s="151">
        <v>2.17</v>
      </c>
      <c r="L204" s="149"/>
      <c r="M204" s="149"/>
      <c r="N204" s="149"/>
      <c r="O204" s="149"/>
      <c r="P204" s="149"/>
      <c r="Q204" s="149"/>
      <c r="R204" s="152"/>
      <c r="T204" s="153"/>
      <c r="U204" s="149"/>
      <c r="V204" s="149"/>
      <c r="W204" s="149"/>
      <c r="X204" s="149"/>
      <c r="Y204" s="149"/>
      <c r="Z204" s="149"/>
      <c r="AA204" s="154"/>
      <c r="AT204" s="155" t="s">
        <v>131</v>
      </c>
      <c r="AU204" s="155" t="s">
        <v>83</v>
      </c>
      <c r="AV204" s="11" t="s">
        <v>83</v>
      </c>
      <c r="AW204" s="11" t="s">
        <v>29</v>
      </c>
      <c r="AX204" s="11" t="s">
        <v>72</v>
      </c>
      <c r="AY204" s="155" t="s">
        <v>125</v>
      </c>
    </row>
    <row r="205" spans="2:65" s="12" customFormat="1" ht="22.5" customHeight="1" x14ac:dyDescent="0.3">
      <c r="B205" s="156"/>
      <c r="C205" s="157"/>
      <c r="D205" s="157"/>
      <c r="E205" s="158" t="s">
        <v>3</v>
      </c>
      <c r="F205" s="255" t="s">
        <v>132</v>
      </c>
      <c r="G205" s="256"/>
      <c r="H205" s="256"/>
      <c r="I205" s="256"/>
      <c r="J205" s="157"/>
      <c r="K205" s="159">
        <v>2.17</v>
      </c>
      <c r="L205" s="157"/>
      <c r="M205" s="157"/>
      <c r="N205" s="157"/>
      <c r="O205" s="157"/>
      <c r="P205" s="157"/>
      <c r="Q205" s="157"/>
      <c r="R205" s="160"/>
      <c r="T205" s="161"/>
      <c r="U205" s="157"/>
      <c r="V205" s="157"/>
      <c r="W205" s="157"/>
      <c r="X205" s="157"/>
      <c r="Y205" s="157"/>
      <c r="Z205" s="157"/>
      <c r="AA205" s="162"/>
      <c r="AT205" s="163" t="s">
        <v>131</v>
      </c>
      <c r="AU205" s="163" t="s">
        <v>83</v>
      </c>
      <c r="AV205" s="12" t="s">
        <v>124</v>
      </c>
      <c r="AW205" s="12" t="s">
        <v>29</v>
      </c>
      <c r="AX205" s="12" t="s">
        <v>77</v>
      </c>
      <c r="AY205" s="163" t="s">
        <v>125</v>
      </c>
    </row>
    <row r="206" spans="2:65" s="1" customFormat="1" ht="31.5" customHeight="1" x14ac:dyDescent="0.3">
      <c r="B206" s="137"/>
      <c r="C206" s="138" t="s">
        <v>289</v>
      </c>
      <c r="D206" s="138" t="s">
        <v>126</v>
      </c>
      <c r="E206" s="139" t="s">
        <v>552</v>
      </c>
      <c r="F206" s="248" t="s">
        <v>553</v>
      </c>
      <c r="G206" s="249"/>
      <c r="H206" s="249"/>
      <c r="I206" s="249"/>
      <c r="J206" s="140" t="s">
        <v>200</v>
      </c>
      <c r="K206" s="141">
        <v>1.075</v>
      </c>
      <c r="L206" s="250">
        <v>0</v>
      </c>
      <c r="M206" s="249"/>
      <c r="N206" s="250">
        <f>ROUND(L206*K206,3)</f>
        <v>0</v>
      </c>
      <c r="O206" s="249"/>
      <c r="P206" s="249"/>
      <c r="Q206" s="249"/>
      <c r="R206" s="142"/>
      <c r="T206" s="143" t="s">
        <v>3</v>
      </c>
      <c r="U206" s="40" t="s">
        <v>39</v>
      </c>
      <c r="V206" s="144">
        <v>1.7130000000000001</v>
      </c>
      <c r="W206" s="144">
        <f>V206*K206</f>
        <v>1.841475</v>
      </c>
      <c r="X206" s="144">
        <v>0</v>
      </c>
      <c r="Y206" s="144">
        <f>X206*K206</f>
        <v>0</v>
      </c>
      <c r="Z206" s="144">
        <v>0</v>
      </c>
      <c r="AA206" s="145">
        <f>Z206*K206</f>
        <v>0</v>
      </c>
      <c r="AR206" s="17" t="s">
        <v>233</v>
      </c>
      <c r="AT206" s="17" t="s">
        <v>126</v>
      </c>
      <c r="AU206" s="17" t="s">
        <v>83</v>
      </c>
      <c r="AY206" s="17" t="s">
        <v>125</v>
      </c>
      <c r="BE206" s="146">
        <f>IF(U206="základná",N206,0)</f>
        <v>0</v>
      </c>
      <c r="BF206" s="146">
        <f>IF(U206="znížená",N206,0)</f>
        <v>0</v>
      </c>
      <c r="BG206" s="146">
        <f>IF(U206="zákl. prenesená",N206,0)</f>
        <v>0</v>
      </c>
      <c r="BH206" s="146">
        <f>IF(U206="zníž. prenesená",N206,0)</f>
        <v>0</v>
      </c>
      <c r="BI206" s="146">
        <f>IF(U206="nulová",N206,0)</f>
        <v>0</v>
      </c>
      <c r="BJ206" s="17" t="s">
        <v>83</v>
      </c>
      <c r="BK206" s="147">
        <f>ROUND(L206*K206,3)</f>
        <v>0</v>
      </c>
      <c r="BL206" s="17" t="s">
        <v>233</v>
      </c>
      <c r="BM206" s="17" t="s">
        <v>554</v>
      </c>
    </row>
    <row r="207" spans="2:65" s="10" customFormat="1" ht="29.85" customHeight="1" x14ac:dyDescent="0.3">
      <c r="B207" s="127"/>
      <c r="C207" s="128"/>
      <c r="D207" s="164" t="s">
        <v>144</v>
      </c>
      <c r="E207" s="164"/>
      <c r="F207" s="164"/>
      <c r="G207" s="164"/>
      <c r="H207" s="164"/>
      <c r="I207" s="164"/>
      <c r="J207" s="164"/>
      <c r="K207" s="164"/>
      <c r="L207" s="164"/>
      <c r="M207" s="164"/>
      <c r="N207" s="268">
        <f>BK207</f>
        <v>0</v>
      </c>
      <c r="O207" s="269"/>
      <c r="P207" s="269"/>
      <c r="Q207" s="269"/>
      <c r="R207" s="130"/>
      <c r="T207" s="131"/>
      <c r="U207" s="128"/>
      <c r="V207" s="128"/>
      <c r="W207" s="132">
        <f>SUM(W208:W215)</f>
        <v>5.7300180000000003</v>
      </c>
      <c r="X207" s="128"/>
      <c r="Y207" s="132">
        <f>SUM(Y208:Y215)</f>
        <v>0.16239999999999999</v>
      </c>
      <c r="Z207" s="128"/>
      <c r="AA207" s="133">
        <f>SUM(AA208:AA215)</f>
        <v>0.53023599999999993</v>
      </c>
      <c r="AR207" s="134" t="s">
        <v>83</v>
      </c>
      <c r="AT207" s="135" t="s">
        <v>71</v>
      </c>
      <c r="AU207" s="135" t="s">
        <v>77</v>
      </c>
      <c r="AY207" s="134" t="s">
        <v>125</v>
      </c>
      <c r="BK207" s="136">
        <f>SUM(BK208:BK215)</f>
        <v>0</v>
      </c>
    </row>
    <row r="208" spans="2:65" s="1" customFormat="1" ht="31.5" customHeight="1" x14ac:dyDescent="0.3">
      <c r="B208" s="137"/>
      <c r="C208" s="138" t="s">
        <v>293</v>
      </c>
      <c r="D208" s="138" t="s">
        <v>126</v>
      </c>
      <c r="E208" s="139" t="s">
        <v>555</v>
      </c>
      <c r="F208" s="248" t="s">
        <v>556</v>
      </c>
      <c r="G208" s="249"/>
      <c r="H208" s="249"/>
      <c r="I208" s="249"/>
      <c r="J208" s="140" t="s">
        <v>150</v>
      </c>
      <c r="K208" s="141">
        <v>16.239999999999998</v>
      </c>
      <c r="L208" s="250">
        <v>0</v>
      </c>
      <c r="M208" s="249"/>
      <c r="N208" s="250">
        <f>ROUND(L208*K208,3)</f>
        <v>0</v>
      </c>
      <c r="O208" s="249"/>
      <c r="P208" s="249"/>
      <c r="Q208" s="249"/>
      <c r="R208" s="142"/>
      <c r="T208" s="143" t="s">
        <v>3</v>
      </c>
      <c r="U208" s="40" t="s">
        <v>39</v>
      </c>
      <c r="V208" s="144">
        <v>0.26100000000000001</v>
      </c>
      <c r="W208" s="144">
        <f>V208*K208</f>
        <v>4.2386400000000002</v>
      </c>
      <c r="X208" s="144">
        <v>0.01</v>
      </c>
      <c r="Y208" s="144">
        <f>X208*K208</f>
        <v>0.16239999999999999</v>
      </c>
      <c r="Z208" s="144">
        <v>2.4649999999999998E-2</v>
      </c>
      <c r="AA208" s="145">
        <f>Z208*K208</f>
        <v>0.40031599999999995</v>
      </c>
      <c r="AR208" s="17" t="s">
        <v>233</v>
      </c>
      <c r="AT208" s="17" t="s">
        <v>126</v>
      </c>
      <c r="AU208" s="17" t="s">
        <v>83</v>
      </c>
      <c r="AY208" s="17" t="s">
        <v>125</v>
      </c>
      <c r="BE208" s="146">
        <f>IF(U208="základná",N208,0)</f>
        <v>0</v>
      </c>
      <c r="BF208" s="146">
        <f>IF(U208="znížená",N208,0)</f>
        <v>0</v>
      </c>
      <c r="BG208" s="146">
        <f>IF(U208="zákl. prenesená",N208,0)</f>
        <v>0</v>
      </c>
      <c r="BH208" s="146">
        <f>IF(U208="zníž. prenesená",N208,0)</f>
        <v>0</v>
      </c>
      <c r="BI208" s="146">
        <f>IF(U208="nulová",N208,0)</f>
        <v>0</v>
      </c>
      <c r="BJ208" s="17" t="s">
        <v>83</v>
      </c>
      <c r="BK208" s="147">
        <f>ROUND(L208*K208,3)</f>
        <v>0</v>
      </c>
      <c r="BL208" s="17" t="s">
        <v>233</v>
      </c>
      <c r="BM208" s="17" t="s">
        <v>557</v>
      </c>
    </row>
    <row r="209" spans="2:65" s="13" customFormat="1" ht="22.5" customHeight="1" x14ac:dyDescent="0.3">
      <c r="B209" s="168"/>
      <c r="C209" s="169"/>
      <c r="D209" s="169"/>
      <c r="E209" s="170" t="s">
        <v>3</v>
      </c>
      <c r="F209" s="251" t="s">
        <v>558</v>
      </c>
      <c r="G209" s="252"/>
      <c r="H209" s="252"/>
      <c r="I209" s="252"/>
      <c r="J209" s="169"/>
      <c r="K209" s="171" t="s">
        <v>3</v>
      </c>
      <c r="L209" s="169"/>
      <c r="M209" s="169"/>
      <c r="N209" s="169"/>
      <c r="O209" s="169"/>
      <c r="P209" s="169"/>
      <c r="Q209" s="169"/>
      <c r="R209" s="172"/>
      <c r="T209" s="173"/>
      <c r="U209" s="169"/>
      <c r="V209" s="169"/>
      <c r="W209" s="169"/>
      <c r="X209" s="169"/>
      <c r="Y209" s="169"/>
      <c r="Z209" s="169"/>
      <c r="AA209" s="174"/>
      <c r="AT209" s="175" t="s">
        <v>131</v>
      </c>
      <c r="AU209" s="175" t="s">
        <v>83</v>
      </c>
      <c r="AV209" s="13" t="s">
        <v>77</v>
      </c>
      <c r="AW209" s="13" t="s">
        <v>29</v>
      </c>
      <c r="AX209" s="13" t="s">
        <v>72</v>
      </c>
      <c r="AY209" s="175" t="s">
        <v>125</v>
      </c>
    </row>
    <row r="210" spans="2:65" s="11" customFormat="1" ht="22.5" customHeight="1" x14ac:dyDescent="0.3">
      <c r="B210" s="148"/>
      <c r="C210" s="149"/>
      <c r="D210" s="149"/>
      <c r="E210" s="150" t="s">
        <v>3</v>
      </c>
      <c r="F210" s="253" t="s">
        <v>559</v>
      </c>
      <c r="G210" s="254"/>
      <c r="H210" s="254"/>
      <c r="I210" s="254"/>
      <c r="J210" s="149"/>
      <c r="K210" s="151">
        <v>16.239999999999998</v>
      </c>
      <c r="L210" s="149"/>
      <c r="M210" s="149"/>
      <c r="N210" s="149"/>
      <c r="O210" s="149"/>
      <c r="P210" s="149"/>
      <c r="Q210" s="149"/>
      <c r="R210" s="152"/>
      <c r="T210" s="153"/>
      <c r="U210" s="149"/>
      <c r="V210" s="149"/>
      <c r="W210" s="149"/>
      <c r="X210" s="149"/>
      <c r="Y210" s="149"/>
      <c r="Z210" s="149"/>
      <c r="AA210" s="154"/>
      <c r="AT210" s="155" t="s">
        <v>131</v>
      </c>
      <c r="AU210" s="155" t="s">
        <v>83</v>
      </c>
      <c r="AV210" s="11" t="s">
        <v>83</v>
      </c>
      <c r="AW210" s="11" t="s">
        <v>29</v>
      </c>
      <c r="AX210" s="11" t="s">
        <v>72</v>
      </c>
      <c r="AY210" s="155" t="s">
        <v>125</v>
      </c>
    </row>
    <row r="211" spans="2:65" s="12" customFormat="1" ht="22.5" customHeight="1" x14ac:dyDescent="0.3">
      <c r="B211" s="156"/>
      <c r="C211" s="157"/>
      <c r="D211" s="157"/>
      <c r="E211" s="158" t="s">
        <v>3</v>
      </c>
      <c r="F211" s="255" t="s">
        <v>132</v>
      </c>
      <c r="G211" s="256"/>
      <c r="H211" s="256"/>
      <c r="I211" s="256"/>
      <c r="J211" s="157"/>
      <c r="K211" s="159">
        <v>16.239999999999998</v>
      </c>
      <c r="L211" s="157"/>
      <c r="M211" s="157"/>
      <c r="N211" s="157"/>
      <c r="O211" s="157"/>
      <c r="P211" s="157"/>
      <c r="Q211" s="157"/>
      <c r="R211" s="160"/>
      <c r="T211" s="161"/>
      <c r="U211" s="157"/>
      <c r="V211" s="157"/>
      <c r="W211" s="157"/>
      <c r="X211" s="157"/>
      <c r="Y211" s="157"/>
      <c r="Z211" s="157"/>
      <c r="AA211" s="162"/>
      <c r="AT211" s="163" t="s">
        <v>131</v>
      </c>
      <c r="AU211" s="163" t="s">
        <v>83</v>
      </c>
      <c r="AV211" s="12" t="s">
        <v>124</v>
      </c>
      <c r="AW211" s="12" t="s">
        <v>29</v>
      </c>
      <c r="AX211" s="12" t="s">
        <v>77</v>
      </c>
      <c r="AY211" s="163" t="s">
        <v>125</v>
      </c>
    </row>
    <row r="212" spans="2:65" s="1" customFormat="1" ht="31.5" customHeight="1" x14ac:dyDescent="0.3">
      <c r="B212" s="137"/>
      <c r="C212" s="138" t="s">
        <v>297</v>
      </c>
      <c r="D212" s="138" t="s">
        <v>126</v>
      </c>
      <c r="E212" s="139" t="s">
        <v>560</v>
      </c>
      <c r="F212" s="248" t="s">
        <v>561</v>
      </c>
      <c r="G212" s="249"/>
      <c r="H212" s="249"/>
      <c r="I212" s="249"/>
      <c r="J212" s="140" t="s">
        <v>150</v>
      </c>
      <c r="K212" s="141">
        <v>16.239999999999998</v>
      </c>
      <c r="L212" s="250">
        <v>0</v>
      </c>
      <c r="M212" s="249"/>
      <c r="N212" s="250">
        <f>ROUND(L212*K212,3)</f>
        <v>0</v>
      </c>
      <c r="O212" s="249"/>
      <c r="P212" s="249"/>
      <c r="Q212" s="249"/>
      <c r="R212" s="142"/>
      <c r="T212" s="143" t="s">
        <v>3</v>
      </c>
      <c r="U212" s="40" t="s">
        <v>39</v>
      </c>
      <c r="V212" s="144">
        <v>6.9000000000000006E-2</v>
      </c>
      <c r="W212" s="144">
        <f>V212*K212</f>
        <v>1.12056</v>
      </c>
      <c r="X212" s="144">
        <v>0</v>
      </c>
      <c r="Y212" s="144">
        <f>X212*K212</f>
        <v>0</v>
      </c>
      <c r="Z212" s="144">
        <v>8.0000000000000002E-3</v>
      </c>
      <c r="AA212" s="145">
        <f>Z212*K212</f>
        <v>0.12991999999999998</v>
      </c>
      <c r="AR212" s="17" t="s">
        <v>233</v>
      </c>
      <c r="AT212" s="17" t="s">
        <v>126</v>
      </c>
      <c r="AU212" s="17" t="s">
        <v>83</v>
      </c>
      <c r="AY212" s="17" t="s">
        <v>125</v>
      </c>
      <c r="BE212" s="146">
        <f>IF(U212="základná",N212,0)</f>
        <v>0</v>
      </c>
      <c r="BF212" s="146">
        <f>IF(U212="znížená",N212,0)</f>
        <v>0</v>
      </c>
      <c r="BG212" s="146">
        <f>IF(U212="zákl. prenesená",N212,0)</f>
        <v>0</v>
      </c>
      <c r="BH212" s="146">
        <f>IF(U212="zníž. prenesená",N212,0)</f>
        <v>0</v>
      </c>
      <c r="BI212" s="146">
        <f>IF(U212="nulová",N212,0)</f>
        <v>0</v>
      </c>
      <c r="BJ212" s="17" t="s">
        <v>83</v>
      </c>
      <c r="BK212" s="147">
        <f>ROUND(L212*K212,3)</f>
        <v>0</v>
      </c>
      <c r="BL212" s="17" t="s">
        <v>233</v>
      </c>
      <c r="BM212" s="17" t="s">
        <v>562</v>
      </c>
    </row>
    <row r="213" spans="2:65" s="11" customFormat="1" ht="22.5" customHeight="1" x14ac:dyDescent="0.3">
      <c r="B213" s="148"/>
      <c r="C213" s="149"/>
      <c r="D213" s="149"/>
      <c r="E213" s="150" t="s">
        <v>3</v>
      </c>
      <c r="F213" s="257" t="s">
        <v>563</v>
      </c>
      <c r="G213" s="254"/>
      <c r="H213" s="254"/>
      <c r="I213" s="254"/>
      <c r="J213" s="149"/>
      <c r="K213" s="151">
        <v>16.239999999999998</v>
      </c>
      <c r="L213" s="149"/>
      <c r="M213" s="149"/>
      <c r="N213" s="149"/>
      <c r="O213" s="149"/>
      <c r="P213" s="149"/>
      <c r="Q213" s="149"/>
      <c r="R213" s="152"/>
      <c r="T213" s="153"/>
      <c r="U213" s="149"/>
      <c r="V213" s="149"/>
      <c r="W213" s="149"/>
      <c r="X213" s="149"/>
      <c r="Y213" s="149"/>
      <c r="Z213" s="149"/>
      <c r="AA213" s="154"/>
      <c r="AT213" s="155" t="s">
        <v>131</v>
      </c>
      <c r="AU213" s="155" t="s">
        <v>83</v>
      </c>
      <c r="AV213" s="11" t="s">
        <v>83</v>
      </c>
      <c r="AW213" s="11" t="s">
        <v>29</v>
      </c>
      <c r="AX213" s="11" t="s">
        <v>72</v>
      </c>
      <c r="AY213" s="155" t="s">
        <v>125</v>
      </c>
    </row>
    <row r="214" spans="2:65" s="12" customFormat="1" ht="22.5" customHeight="1" x14ac:dyDescent="0.3">
      <c r="B214" s="156"/>
      <c r="C214" s="157"/>
      <c r="D214" s="157"/>
      <c r="E214" s="158" t="s">
        <v>3</v>
      </c>
      <c r="F214" s="255" t="s">
        <v>132</v>
      </c>
      <c r="G214" s="256"/>
      <c r="H214" s="256"/>
      <c r="I214" s="256"/>
      <c r="J214" s="157"/>
      <c r="K214" s="159">
        <v>16.239999999999998</v>
      </c>
      <c r="L214" s="157"/>
      <c r="M214" s="157"/>
      <c r="N214" s="157"/>
      <c r="O214" s="157"/>
      <c r="P214" s="157"/>
      <c r="Q214" s="157"/>
      <c r="R214" s="160"/>
      <c r="T214" s="161"/>
      <c r="U214" s="157"/>
      <c r="V214" s="157"/>
      <c r="W214" s="157"/>
      <c r="X214" s="157"/>
      <c r="Y214" s="157"/>
      <c r="Z214" s="157"/>
      <c r="AA214" s="162"/>
      <c r="AT214" s="163" t="s">
        <v>131</v>
      </c>
      <c r="AU214" s="163" t="s">
        <v>83</v>
      </c>
      <c r="AV214" s="12" t="s">
        <v>124</v>
      </c>
      <c r="AW214" s="12" t="s">
        <v>29</v>
      </c>
      <c r="AX214" s="12" t="s">
        <v>77</v>
      </c>
      <c r="AY214" s="163" t="s">
        <v>125</v>
      </c>
    </row>
    <row r="215" spans="2:65" s="1" customFormat="1" ht="31.5" customHeight="1" x14ac:dyDescent="0.3">
      <c r="B215" s="137"/>
      <c r="C215" s="138" t="s">
        <v>301</v>
      </c>
      <c r="D215" s="138" t="s">
        <v>126</v>
      </c>
      <c r="E215" s="139" t="s">
        <v>326</v>
      </c>
      <c r="F215" s="248" t="s">
        <v>327</v>
      </c>
      <c r="G215" s="249"/>
      <c r="H215" s="249"/>
      <c r="I215" s="249"/>
      <c r="J215" s="140" t="s">
        <v>200</v>
      </c>
      <c r="K215" s="141">
        <v>0.16200000000000001</v>
      </c>
      <c r="L215" s="250">
        <v>0</v>
      </c>
      <c r="M215" s="249"/>
      <c r="N215" s="250">
        <f>ROUND(L215*K215,3)</f>
        <v>0</v>
      </c>
      <c r="O215" s="249"/>
      <c r="P215" s="249"/>
      <c r="Q215" s="249"/>
      <c r="R215" s="142"/>
      <c r="T215" s="143" t="s">
        <v>3</v>
      </c>
      <c r="U215" s="40" t="s">
        <v>39</v>
      </c>
      <c r="V215" s="144">
        <v>2.2890000000000001</v>
      </c>
      <c r="W215" s="144">
        <f>V215*K215</f>
        <v>0.37081800000000004</v>
      </c>
      <c r="X215" s="144">
        <v>0</v>
      </c>
      <c r="Y215" s="144">
        <f>X215*K215</f>
        <v>0</v>
      </c>
      <c r="Z215" s="144">
        <v>0</v>
      </c>
      <c r="AA215" s="145">
        <f>Z215*K215</f>
        <v>0</v>
      </c>
      <c r="AR215" s="17" t="s">
        <v>233</v>
      </c>
      <c r="AT215" s="17" t="s">
        <v>126</v>
      </c>
      <c r="AU215" s="17" t="s">
        <v>83</v>
      </c>
      <c r="AY215" s="17" t="s">
        <v>125</v>
      </c>
      <c r="BE215" s="146">
        <f>IF(U215="základná",N215,0)</f>
        <v>0</v>
      </c>
      <c r="BF215" s="146">
        <f>IF(U215="znížená",N215,0)</f>
        <v>0</v>
      </c>
      <c r="BG215" s="146">
        <f>IF(U215="zákl. prenesená",N215,0)</f>
        <v>0</v>
      </c>
      <c r="BH215" s="146">
        <f>IF(U215="zníž. prenesená",N215,0)</f>
        <v>0</v>
      </c>
      <c r="BI215" s="146">
        <f>IF(U215="nulová",N215,0)</f>
        <v>0</v>
      </c>
      <c r="BJ215" s="17" t="s">
        <v>83</v>
      </c>
      <c r="BK215" s="147">
        <f>ROUND(L215*K215,3)</f>
        <v>0</v>
      </c>
      <c r="BL215" s="17" t="s">
        <v>233</v>
      </c>
      <c r="BM215" s="17" t="s">
        <v>564</v>
      </c>
    </row>
    <row r="216" spans="2:65" s="10" customFormat="1" ht="29.85" customHeight="1" x14ac:dyDescent="0.3">
      <c r="B216" s="127"/>
      <c r="C216" s="128"/>
      <c r="D216" s="164" t="s">
        <v>145</v>
      </c>
      <c r="E216" s="164"/>
      <c r="F216" s="164"/>
      <c r="G216" s="164"/>
      <c r="H216" s="164"/>
      <c r="I216" s="164"/>
      <c r="J216" s="164"/>
      <c r="K216" s="164"/>
      <c r="L216" s="164"/>
      <c r="M216" s="164"/>
      <c r="N216" s="268">
        <f>BK216</f>
        <v>0</v>
      </c>
      <c r="O216" s="269"/>
      <c r="P216" s="269"/>
      <c r="Q216" s="269"/>
      <c r="R216" s="130"/>
      <c r="T216" s="131"/>
      <c r="U216" s="128"/>
      <c r="V216" s="128"/>
      <c r="W216" s="132">
        <f>SUM(W217:W219)</f>
        <v>10.08</v>
      </c>
      <c r="X216" s="128"/>
      <c r="Y216" s="132">
        <f>SUM(Y217:Y219)</f>
        <v>0</v>
      </c>
      <c r="Z216" s="128"/>
      <c r="AA216" s="133">
        <f>SUM(AA217:AA219)</f>
        <v>0</v>
      </c>
      <c r="AR216" s="134" t="s">
        <v>83</v>
      </c>
      <c r="AT216" s="135" t="s">
        <v>71</v>
      </c>
      <c r="AU216" s="135" t="s">
        <v>77</v>
      </c>
      <c r="AY216" s="134" t="s">
        <v>125</v>
      </c>
      <c r="BK216" s="136">
        <f>SUM(BK217:BK219)</f>
        <v>0</v>
      </c>
    </row>
    <row r="217" spans="2:65" s="1" customFormat="1" ht="31.5" customHeight="1" x14ac:dyDescent="0.3">
      <c r="B217" s="137"/>
      <c r="C217" s="138" t="s">
        <v>305</v>
      </c>
      <c r="D217" s="138" t="s">
        <v>126</v>
      </c>
      <c r="E217" s="139" t="s">
        <v>565</v>
      </c>
      <c r="F217" s="248" t="s">
        <v>566</v>
      </c>
      <c r="G217" s="249"/>
      <c r="H217" s="249"/>
      <c r="I217" s="249"/>
      <c r="J217" s="140" t="s">
        <v>267</v>
      </c>
      <c r="K217" s="141">
        <v>4</v>
      </c>
      <c r="L217" s="250">
        <v>0</v>
      </c>
      <c r="M217" s="249"/>
      <c r="N217" s="250">
        <f>ROUND(L217*K217,3)</f>
        <v>0</v>
      </c>
      <c r="O217" s="249"/>
      <c r="P217" s="249"/>
      <c r="Q217" s="249"/>
      <c r="R217" s="142"/>
      <c r="T217" s="143" t="s">
        <v>3</v>
      </c>
      <c r="U217" s="40" t="s">
        <v>39</v>
      </c>
      <c r="V217" s="144">
        <v>2.52</v>
      </c>
      <c r="W217" s="144">
        <f>V217*K217</f>
        <v>10.08</v>
      </c>
      <c r="X217" s="144">
        <v>0</v>
      </c>
      <c r="Y217" s="144">
        <f>X217*K217</f>
        <v>0</v>
      </c>
      <c r="Z217" s="144">
        <v>0</v>
      </c>
      <c r="AA217" s="145">
        <f>Z217*K217</f>
        <v>0</v>
      </c>
      <c r="AR217" s="17" t="s">
        <v>233</v>
      </c>
      <c r="AT217" s="17" t="s">
        <v>126</v>
      </c>
      <c r="AU217" s="17" t="s">
        <v>83</v>
      </c>
      <c r="AY217" s="17" t="s">
        <v>125</v>
      </c>
      <c r="BE217" s="146">
        <f>IF(U217="základná",N217,0)</f>
        <v>0</v>
      </c>
      <c r="BF217" s="146">
        <f>IF(U217="znížená",N217,0)</f>
        <v>0</v>
      </c>
      <c r="BG217" s="146">
        <f>IF(U217="zákl. prenesená",N217,0)</f>
        <v>0</v>
      </c>
      <c r="BH217" s="146">
        <f>IF(U217="zníž. prenesená",N217,0)</f>
        <v>0</v>
      </c>
      <c r="BI217" s="146">
        <f>IF(U217="nulová",N217,0)</f>
        <v>0</v>
      </c>
      <c r="BJ217" s="17" t="s">
        <v>83</v>
      </c>
      <c r="BK217" s="147">
        <f>ROUND(L217*K217,3)</f>
        <v>0</v>
      </c>
      <c r="BL217" s="17" t="s">
        <v>233</v>
      </c>
      <c r="BM217" s="17" t="s">
        <v>567</v>
      </c>
    </row>
    <row r="218" spans="2:65" s="1" customFormat="1" ht="22.5" customHeight="1" x14ac:dyDescent="0.3">
      <c r="B218" s="137"/>
      <c r="C218" s="176" t="s">
        <v>259</v>
      </c>
      <c r="D218" s="176" t="s">
        <v>256</v>
      </c>
      <c r="E218" s="177" t="s">
        <v>568</v>
      </c>
      <c r="F218" s="258" t="s">
        <v>569</v>
      </c>
      <c r="G218" s="259"/>
      <c r="H218" s="259"/>
      <c r="I218" s="259"/>
      <c r="J218" s="178" t="s">
        <v>267</v>
      </c>
      <c r="K218" s="179">
        <v>4</v>
      </c>
      <c r="L218" s="260">
        <v>0</v>
      </c>
      <c r="M218" s="259"/>
      <c r="N218" s="260">
        <f>ROUND(L218*K218,3)</f>
        <v>0</v>
      </c>
      <c r="O218" s="249"/>
      <c r="P218" s="249"/>
      <c r="Q218" s="249"/>
      <c r="R218" s="142"/>
      <c r="T218" s="143" t="s">
        <v>3</v>
      </c>
      <c r="U218" s="40" t="s">
        <v>39</v>
      </c>
      <c r="V218" s="144">
        <v>0</v>
      </c>
      <c r="W218" s="144">
        <f>V218*K218</f>
        <v>0</v>
      </c>
      <c r="X218" s="144">
        <v>0</v>
      </c>
      <c r="Y218" s="144">
        <f>X218*K218</f>
        <v>0</v>
      </c>
      <c r="Z218" s="144">
        <v>0</v>
      </c>
      <c r="AA218" s="145">
        <f>Z218*K218</f>
        <v>0</v>
      </c>
      <c r="AR218" s="17" t="s">
        <v>259</v>
      </c>
      <c r="AT218" s="17" t="s">
        <v>256</v>
      </c>
      <c r="AU218" s="17" t="s">
        <v>83</v>
      </c>
      <c r="AY218" s="17" t="s">
        <v>125</v>
      </c>
      <c r="BE218" s="146">
        <f>IF(U218="základná",N218,0)</f>
        <v>0</v>
      </c>
      <c r="BF218" s="146">
        <f>IF(U218="znížená",N218,0)</f>
        <v>0</v>
      </c>
      <c r="BG218" s="146">
        <f>IF(U218="zákl. prenesená",N218,0)</f>
        <v>0</v>
      </c>
      <c r="BH218" s="146">
        <f>IF(U218="zníž. prenesená",N218,0)</f>
        <v>0</v>
      </c>
      <c r="BI218" s="146">
        <f>IF(U218="nulová",N218,0)</f>
        <v>0</v>
      </c>
      <c r="BJ218" s="17" t="s">
        <v>83</v>
      </c>
      <c r="BK218" s="147">
        <f>ROUND(L218*K218,3)</f>
        <v>0</v>
      </c>
      <c r="BL218" s="17" t="s">
        <v>233</v>
      </c>
      <c r="BM218" s="17" t="s">
        <v>570</v>
      </c>
    </row>
    <row r="219" spans="2:65" s="1" customFormat="1" ht="31.5" customHeight="1" x14ac:dyDescent="0.3">
      <c r="B219" s="137"/>
      <c r="C219" s="138" t="s">
        <v>313</v>
      </c>
      <c r="D219" s="138" t="s">
        <v>126</v>
      </c>
      <c r="E219" s="139" t="s">
        <v>571</v>
      </c>
      <c r="F219" s="248" t="s">
        <v>343</v>
      </c>
      <c r="G219" s="249"/>
      <c r="H219" s="249"/>
      <c r="I219" s="249"/>
      <c r="J219" s="140" t="s">
        <v>572</v>
      </c>
      <c r="K219" s="141">
        <v>31.032</v>
      </c>
      <c r="L219" s="250">
        <v>0</v>
      </c>
      <c r="M219" s="249"/>
      <c r="N219" s="250">
        <f>ROUND(L219*K219,3)</f>
        <v>0</v>
      </c>
      <c r="O219" s="249"/>
      <c r="P219" s="249"/>
      <c r="Q219" s="249"/>
      <c r="R219" s="142"/>
      <c r="T219" s="143" t="s">
        <v>3</v>
      </c>
      <c r="U219" s="40" t="s">
        <v>39</v>
      </c>
      <c r="V219" s="144">
        <v>0</v>
      </c>
      <c r="W219" s="144">
        <f>V219*K219</f>
        <v>0</v>
      </c>
      <c r="X219" s="144">
        <v>0</v>
      </c>
      <c r="Y219" s="144">
        <f>X219*K219</f>
        <v>0</v>
      </c>
      <c r="Z219" s="144">
        <v>0</v>
      </c>
      <c r="AA219" s="145">
        <f>Z219*K219</f>
        <v>0</v>
      </c>
      <c r="AR219" s="17" t="s">
        <v>233</v>
      </c>
      <c r="AT219" s="17" t="s">
        <v>126</v>
      </c>
      <c r="AU219" s="17" t="s">
        <v>83</v>
      </c>
      <c r="AY219" s="17" t="s">
        <v>125</v>
      </c>
      <c r="BE219" s="146">
        <f>IF(U219="základná",N219,0)</f>
        <v>0</v>
      </c>
      <c r="BF219" s="146">
        <f>IF(U219="znížená",N219,0)</f>
        <v>0</v>
      </c>
      <c r="BG219" s="146">
        <f>IF(U219="zákl. prenesená",N219,0)</f>
        <v>0</v>
      </c>
      <c r="BH219" s="146">
        <f>IF(U219="zníž. prenesená",N219,0)</f>
        <v>0</v>
      </c>
      <c r="BI219" s="146">
        <f>IF(U219="nulová",N219,0)</f>
        <v>0</v>
      </c>
      <c r="BJ219" s="17" t="s">
        <v>83</v>
      </c>
      <c r="BK219" s="147">
        <f>ROUND(L219*K219,3)</f>
        <v>0</v>
      </c>
      <c r="BL219" s="17" t="s">
        <v>233</v>
      </c>
      <c r="BM219" s="17" t="s">
        <v>573</v>
      </c>
    </row>
    <row r="220" spans="2:65" s="10" customFormat="1" ht="37.35" customHeight="1" x14ac:dyDescent="0.35">
      <c r="B220" s="127"/>
      <c r="C220" s="128"/>
      <c r="D220" s="129" t="s">
        <v>460</v>
      </c>
      <c r="E220" s="129"/>
      <c r="F220" s="129"/>
      <c r="G220" s="129"/>
      <c r="H220" s="129"/>
      <c r="I220" s="129"/>
      <c r="J220" s="129"/>
      <c r="K220" s="129"/>
      <c r="L220" s="129"/>
      <c r="M220" s="129"/>
      <c r="N220" s="270">
        <f>BK220</f>
        <v>0</v>
      </c>
      <c r="O220" s="271"/>
      <c r="P220" s="271"/>
      <c r="Q220" s="271"/>
      <c r="R220" s="130"/>
      <c r="T220" s="131"/>
      <c r="U220" s="128"/>
      <c r="V220" s="128"/>
      <c r="W220" s="132">
        <f>W221</f>
        <v>1.0117000000000003</v>
      </c>
      <c r="X220" s="128"/>
      <c r="Y220" s="132">
        <f>Y221</f>
        <v>0</v>
      </c>
      <c r="Z220" s="128"/>
      <c r="AA220" s="133">
        <f>AA221</f>
        <v>0</v>
      </c>
      <c r="AR220" s="134" t="s">
        <v>134</v>
      </c>
      <c r="AT220" s="135" t="s">
        <v>71</v>
      </c>
      <c r="AU220" s="135" t="s">
        <v>72</v>
      </c>
      <c r="AY220" s="134" t="s">
        <v>125</v>
      </c>
      <c r="BK220" s="136">
        <f>BK221</f>
        <v>0</v>
      </c>
    </row>
    <row r="221" spans="2:65" s="10" customFormat="1" ht="19.899999999999999" customHeight="1" x14ac:dyDescent="0.3">
      <c r="B221" s="127"/>
      <c r="C221" s="128"/>
      <c r="D221" s="164" t="s">
        <v>461</v>
      </c>
      <c r="E221" s="164"/>
      <c r="F221" s="164"/>
      <c r="G221" s="164"/>
      <c r="H221" s="164"/>
      <c r="I221" s="164"/>
      <c r="J221" s="164"/>
      <c r="K221" s="164"/>
      <c r="L221" s="164"/>
      <c r="M221" s="164"/>
      <c r="N221" s="266">
        <f>BK221</f>
        <v>0</v>
      </c>
      <c r="O221" s="267"/>
      <c r="P221" s="267"/>
      <c r="Q221" s="267"/>
      <c r="R221" s="130"/>
      <c r="T221" s="131"/>
      <c r="U221" s="128"/>
      <c r="V221" s="128"/>
      <c r="W221" s="132">
        <f>SUM(W222:W234)</f>
        <v>1.0117000000000003</v>
      </c>
      <c r="X221" s="128"/>
      <c r="Y221" s="132">
        <f>SUM(Y222:Y234)</f>
        <v>0</v>
      </c>
      <c r="Z221" s="128"/>
      <c r="AA221" s="133">
        <f>SUM(AA222:AA234)</f>
        <v>0</v>
      </c>
      <c r="AR221" s="134" t="s">
        <v>134</v>
      </c>
      <c r="AT221" s="135" t="s">
        <v>71</v>
      </c>
      <c r="AU221" s="135" t="s">
        <v>77</v>
      </c>
      <c r="AY221" s="134" t="s">
        <v>125</v>
      </c>
      <c r="BK221" s="136">
        <f>SUM(BK222:BK234)</f>
        <v>0</v>
      </c>
    </row>
    <row r="222" spans="2:65" s="1" customFormat="1" ht="22.5" customHeight="1" x14ac:dyDescent="0.3">
      <c r="B222" s="137"/>
      <c r="C222" s="138" t="s">
        <v>317</v>
      </c>
      <c r="D222" s="138" t="s">
        <v>126</v>
      </c>
      <c r="E222" s="139" t="s">
        <v>574</v>
      </c>
      <c r="F222" s="248" t="s">
        <v>575</v>
      </c>
      <c r="G222" s="249"/>
      <c r="H222" s="249"/>
      <c r="I222" s="249"/>
      <c r="J222" s="140" t="s">
        <v>267</v>
      </c>
      <c r="K222" s="141">
        <v>1</v>
      </c>
      <c r="L222" s="250">
        <v>0</v>
      </c>
      <c r="M222" s="249"/>
      <c r="N222" s="250">
        <f t="shared" ref="N222:N234" si="10">ROUND(L222*K222,3)</f>
        <v>0</v>
      </c>
      <c r="O222" s="249"/>
      <c r="P222" s="249"/>
      <c r="Q222" s="249"/>
      <c r="R222" s="142"/>
      <c r="T222" s="143" t="s">
        <v>3</v>
      </c>
      <c r="U222" s="40" t="s">
        <v>39</v>
      </c>
      <c r="V222" s="144">
        <v>6.7000000000000004E-2</v>
      </c>
      <c r="W222" s="144">
        <f t="shared" ref="W222:W234" si="11">V222*K222</f>
        <v>6.7000000000000004E-2</v>
      </c>
      <c r="X222" s="144">
        <v>0</v>
      </c>
      <c r="Y222" s="144">
        <f t="shared" ref="Y222:Y234" si="12">X222*K222</f>
        <v>0</v>
      </c>
      <c r="Z222" s="144">
        <v>0</v>
      </c>
      <c r="AA222" s="145">
        <f t="shared" ref="AA222:AA234" si="13">Z222*K222</f>
        <v>0</v>
      </c>
      <c r="AR222" s="17" t="s">
        <v>124</v>
      </c>
      <c r="AT222" s="17" t="s">
        <v>126</v>
      </c>
      <c r="AU222" s="17" t="s">
        <v>83</v>
      </c>
      <c r="AY222" s="17" t="s">
        <v>125</v>
      </c>
      <c r="BE222" s="146">
        <f t="shared" ref="BE222:BE234" si="14">IF(U222="základná",N222,0)</f>
        <v>0</v>
      </c>
      <c r="BF222" s="146">
        <f t="shared" ref="BF222:BF234" si="15">IF(U222="znížená",N222,0)</f>
        <v>0</v>
      </c>
      <c r="BG222" s="146">
        <f t="shared" ref="BG222:BG234" si="16">IF(U222="zákl. prenesená",N222,0)</f>
        <v>0</v>
      </c>
      <c r="BH222" s="146">
        <f t="shared" ref="BH222:BH234" si="17">IF(U222="zníž. prenesená",N222,0)</f>
        <v>0</v>
      </c>
      <c r="BI222" s="146">
        <f t="shared" ref="BI222:BI234" si="18">IF(U222="nulová",N222,0)</f>
        <v>0</v>
      </c>
      <c r="BJ222" s="17" t="s">
        <v>83</v>
      </c>
      <c r="BK222" s="147">
        <f t="shared" ref="BK222:BK234" si="19">ROUND(L222*K222,3)</f>
        <v>0</v>
      </c>
      <c r="BL222" s="17" t="s">
        <v>124</v>
      </c>
      <c r="BM222" s="17" t="s">
        <v>576</v>
      </c>
    </row>
    <row r="223" spans="2:65" s="1" customFormat="1" ht="22.5" customHeight="1" x14ac:dyDescent="0.3">
      <c r="B223" s="137"/>
      <c r="C223" s="176" t="s">
        <v>321</v>
      </c>
      <c r="D223" s="176" t="s">
        <v>256</v>
      </c>
      <c r="E223" s="177" t="s">
        <v>577</v>
      </c>
      <c r="F223" s="258" t="s">
        <v>578</v>
      </c>
      <c r="G223" s="259"/>
      <c r="H223" s="259"/>
      <c r="I223" s="259"/>
      <c r="J223" s="178" t="s">
        <v>267</v>
      </c>
      <c r="K223" s="179">
        <v>1</v>
      </c>
      <c r="L223" s="260">
        <v>0</v>
      </c>
      <c r="M223" s="259"/>
      <c r="N223" s="260">
        <f t="shared" si="10"/>
        <v>0</v>
      </c>
      <c r="O223" s="249"/>
      <c r="P223" s="249"/>
      <c r="Q223" s="249"/>
      <c r="R223" s="142"/>
      <c r="T223" s="143" t="s">
        <v>3</v>
      </c>
      <c r="U223" s="40" t="s">
        <v>39</v>
      </c>
      <c r="V223" s="144">
        <v>0</v>
      </c>
      <c r="W223" s="144">
        <f t="shared" si="11"/>
        <v>0</v>
      </c>
      <c r="X223" s="144">
        <v>0</v>
      </c>
      <c r="Y223" s="144">
        <f t="shared" si="12"/>
        <v>0</v>
      </c>
      <c r="Z223" s="144">
        <v>0</v>
      </c>
      <c r="AA223" s="145">
        <f t="shared" si="13"/>
        <v>0</v>
      </c>
      <c r="AR223" s="17" t="s">
        <v>202</v>
      </c>
      <c r="AT223" s="17" t="s">
        <v>256</v>
      </c>
      <c r="AU223" s="17" t="s">
        <v>83</v>
      </c>
      <c r="AY223" s="17" t="s">
        <v>125</v>
      </c>
      <c r="BE223" s="146">
        <f t="shared" si="14"/>
        <v>0</v>
      </c>
      <c r="BF223" s="146">
        <f t="shared" si="15"/>
        <v>0</v>
      </c>
      <c r="BG223" s="146">
        <f t="shared" si="16"/>
        <v>0</v>
      </c>
      <c r="BH223" s="146">
        <f t="shared" si="17"/>
        <v>0</v>
      </c>
      <c r="BI223" s="146">
        <f t="shared" si="18"/>
        <v>0</v>
      </c>
      <c r="BJ223" s="17" t="s">
        <v>83</v>
      </c>
      <c r="BK223" s="147">
        <f t="shared" si="19"/>
        <v>0</v>
      </c>
      <c r="BL223" s="17" t="s">
        <v>124</v>
      </c>
      <c r="BM223" s="17" t="s">
        <v>579</v>
      </c>
    </row>
    <row r="224" spans="2:65" s="1" customFormat="1" ht="22.5" customHeight="1" x14ac:dyDescent="0.3">
      <c r="B224" s="137"/>
      <c r="C224" s="176" t="s">
        <v>325</v>
      </c>
      <c r="D224" s="176" t="s">
        <v>256</v>
      </c>
      <c r="E224" s="177" t="s">
        <v>580</v>
      </c>
      <c r="F224" s="258" t="s">
        <v>581</v>
      </c>
      <c r="G224" s="259"/>
      <c r="H224" s="259"/>
      <c r="I224" s="259"/>
      <c r="J224" s="178" t="s">
        <v>267</v>
      </c>
      <c r="K224" s="179">
        <v>1</v>
      </c>
      <c r="L224" s="260">
        <v>0</v>
      </c>
      <c r="M224" s="259"/>
      <c r="N224" s="260">
        <f t="shared" si="10"/>
        <v>0</v>
      </c>
      <c r="O224" s="249"/>
      <c r="P224" s="249"/>
      <c r="Q224" s="249"/>
      <c r="R224" s="142"/>
      <c r="T224" s="143" t="s">
        <v>3</v>
      </c>
      <c r="U224" s="40" t="s">
        <v>39</v>
      </c>
      <c r="V224" s="144">
        <v>0</v>
      </c>
      <c r="W224" s="144">
        <f t="shared" si="11"/>
        <v>0</v>
      </c>
      <c r="X224" s="144">
        <v>0</v>
      </c>
      <c r="Y224" s="144">
        <f t="shared" si="12"/>
        <v>0</v>
      </c>
      <c r="Z224" s="144">
        <v>0</v>
      </c>
      <c r="AA224" s="145">
        <f t="shared" si="13"/>
        <v>0</v>
      </c>
      <c r="AR224" s="17" t="s">
        <v>202</v>
      </c>
      <c r="AT224" s="17" t="s">
        <v>256</v>
      </c>
      <c r="AU224" s="17" t="s">
        <v>83</v>
      </c>
      <c r="AY224" s="17" t="s">
        <v>125</v>
      </c>
      <c r="BE224" s="146">
        <f t="shared" si="14"/>
        <v>0</v>
      </c>
      <c r="BF224" s="146">
        <f t="shared" si="15"/>
        <v>0</v>
      </c>
      <c r="BG224" s="146">
        <f t="shared" si="16"/>
        <v>0</v>
      </c>
      <c r="BH224" s="146">
        <f t="shared" si="17"/>
        <v>0</v>
      </c>
      <c r="BI224" s="146">
        <f t="shared" si="18"/>
        <v>0</v>
      </c>
      <c r="BJ224" s="17" t="s">
        <v>83</v>
      </c>
      <c r="BK224" s="147">
        <f t="shared" si="19"/>
        <v>0</v>
      </c>
      <c r="BL224" s="17" t="s">
        <v>124</v>
      </c>
      <c r="BM224" s="17" t="s">
        <v>582</v>
      </c>
    </row>
    <row r="225" spans="2:65" s="1" customFormat="1" ht="22.5" customHeight="1" x14ac:dyDescent="0.3">
      <c r="B225" s="137"/>
      <c r="C225" s="176" t="s">
        <v>329</v>
      </c>
      <c r="D225" s="176" t="s">
        <v>256</v>
      </c>
      <c r="E225" s="177" t="s">
        <v>583</v>
      </c>
      <c r="F225" s="258" t="s">
        <v>584</v>
      </c>
      <c r="G225" s="259"/>
      <c r="H225" s="259"/>
      <c r="I225" s="259"/>
      <c r="J225" s="178" t="s">
        <v>267</v>
      </c>
      <c r="K225" s="179">
        <v>1</v>
      </c>
      <c r="L225" s="260">
        <v>0</v>
      </c>
      <c r="M225" s="259"/>
      <c r="N225" s="260">
        <f t="shared" si="10"/>
        <v>0</v>
      </c>
      <c r="O225" s="249"/>
      <c r="P225" s="249"/>
      <c r="Q225" s="249"/>
      <c r="R225" s="142"/>
      <c r="T225" s="143" t="s">
        <v>3</v>
      </c>
      <c r="U225" s="40" t="s">
        <v>39</v>
      </c>
      <c r="V225" s="144">
        <v>0</v>
      </c>
      <c r="W225" s="144">
        <f t="shared" si="11"/>
        <v>0</v>
      </c>
      <c r="X225" s="144">
        <v>0</v>
      </c>
      <c r="Y225" s="144">
        <f t="shared" si="12"/>
        <v>0</v>
      </c>
      <c r="Z225" s="144">
        <v>0</v>
      </c>
      <c r="AA225" s="145">
        <f t="shared" si="13"/>
        <v>0</v>
      </c>
      <c r="AR225" s="17" t="s">
        <v>202</v>
      </c>
      <c r="AT225" s="17" t="s">
        <v>256</v>
      </c>
      <c r="AU225" s="17" t="s">
        <v>83</v>
      </c>
      <c r="AY225" s="17" t="s">
        <v>125</v>
      </c>
      <c r="BE225" s="146">
        <f t="shared" si="14"/>
        <v>0</v>
      </c>
      <c r="BF225" s="146">
        <f t="shared" si="15"/>
        <v>0</v>
      </c>
      <c r="BG225" s="146">
        <f t="shared" si="16"/>
        <v>0</v>
      </c>
      <c r="BH225" s="146">
        <f t="shared" si="17"/>
        <v>0</v>
      </c>
      <c r="BI225" s="146">
        <f t="shared" si="18"/>
        <v>0</v>
      </c>
      <c r="BJ225" s="17" t="s">
        <v>83</v>
      </c>
      <c r="BK225" s="147">
        <f t="shared" si="19"/>
        <v>0</v>
      </c>
      <c r="BL225" s="17" t="s">
        <v>124</v>
      </c>
      <c r="BM225" s="17" t="s">
        <v>585</v>
      </c>
    </row>
    <row r="226" spans="2:65" s="1" customFormat="1" ht="22.5" customHeight="1" x14ac:dyDescent="0.3">
      <c r="B226" s="137"/>
      <c r="C226" s="138" t="s">
        <v>333</v>
      </c>
      <c r="D226" s="138" t="s">
        <v>126</v>
      </c>
      <c r="E226" s="139" t="s">
        <v>586</v>
      </c>
      <c r="F226" s="248" t="s">
        <v>587</v>
      </c>
      <c r="G226" s="249"/>
      <c r="H226" s="249"/>
      <c r="I226" s="249"/>
      <c r="J226" s="140" t="s">
        <v>267</v>
      </c>
      <c r="K226" s="141">
        <v>1</v>
      </c>
      <c r="L226" s="250">
        <v>0</v>
      </c>
      <c r="M226" s="249"/>
      <c r="N226" s="250">
        <f t="shared" si="10"/>
        <v>0</v>
      </c>
      <c r="O226" s="249"/>
      <c r="P226" s="249"/>
      <c r="Q226" s="249"/>
      <c r="R226" s="142"/>
      <c r="T226" s="143" t="s">
        <v>3</v>
      </c>
      <c r="U226" s="40" t="s">
        <v>39</v>
      </c>
      <c r="V226" s="144">
        <v>6.7000000000000004E-2</v>
      </c>
      <c r="W226" s="144">
        <f t="shared" si="11"/>
        <v>6.7000000000000004E-2</v>
      </c>
      <c r="X226" s="144">
        <v>0</v>
      </c>
      <c r="Y226" s="144">
        <f t="shared" si="12"/>
        <v>0</v>
      </c>
      <c r="Z226" s="144">
        <v>0</v>
      </c>
      <c r="AA226" s="145">
        <f t="shared" si="13"/>
        <v>0</v>
      </c>
      <c r="AR226" s="17" t="s">
        <v>124</v>
      </c>
      <c r="AT226" s="17" t="s">
        <v>126</v>
      </c>
      <c r="AU226" s="17" t="s">
        <v>83</v>
      </c>
      <c r="AY226" s="17" t="s">
        <v>125</v>
      </c>
      <c r="BE226" s="146">
        <f t="shared" si="14"/>
        <v>0</v>
      </c>
      <c r="BF226" s="146">
        <f t="shared" si="15"/>
        <v>0</v>
      </c>
      <c r="BG226" s="146">
        <f t="shared" si="16"/>
        <v>0</v>
      </c>
      <c r="BH226" s="146">
        <f t="shared" si="17"/>
        <v>0</v>
      </c>
      <c r="BI226" s="146">
        <f t="shared" si="18"/>
        <v>0</v>
      </c>
      <c r="BJ226" s="17" t="s">
        <v>83</v>
      </c>
      <c r="BK226" s="147">
        <f t="shared" si="19"/>
        <v>0</v>
      </c>
      <c r="BL226" s="17" t="s">
        <v>124</v>
      </c>
      <c r="BM226" s="17" t="s">
        <v>588</v>
      </c>
    </row>
    <row r="227" spans="2:65" s="1" customFormat="1" ht="22.5" customHeight="1" x14ac:dyDescent="0.3">
      <c r="B227" s="137"/>
      <c r="C227" s="176" t="s">
        <v>337</v>
      </c>
      <c r="D227" s="176" t="s">
        <v>256</v>
      </c>
      <c r="E227" s="177" t="s">
        <v>589</v>
      </c>
      <c r="F227" s="258" t="s">
        <v>590</v>
      </c>
      <c r="G227" s="259"/>
      <c r="H227" s="259"/>
      <c r="I227" s="259"/>
      <c r="J227" s="178" t="s">
        <v>267</v>
      </c>
      <c r="K227" s="179">
        <v>1</v>
      </c>
      <c r="L227" s="260">
        <v>0</v>
      </c>
      <c r="M227" s="259"/>
      <c r="N227" s="260">
        <f t="shared" si="10"/>
        <v>0</v>
      </c>
      <c r="O227" s="249"/>
      <c r="P227" s="249"/>
      <c r="Q227" s="249"/>
      <c r="R227" s="142"/>
      <c r="T227" s="143" t="s">
        <v>3</v>
      </c>
      <c r="U227" s="40" t="s">
        <v>39</v>
      </c>
      <c r="V227" s="144">
        <v>0</v>
      </c>
      <c r="W227" s="144">
        <f t="shared" si="11"/>
        <v>0</v>
      </c>
      <c r="X227" s="144">
        <v>0</v>
      </c>
      <c r="Y227" s="144">
        <f t="shared" si="12"/>
        <v>0</v>
      </c>
      <c r="Z227" s="144">
        <v>0</v>
      </c>
      <c r="AA227" s="145">
        <f t="shared" si="13"/>
        <v>0</v>
      </c>
      <c r="AR227" s="17" t="s">
        <v>202</v>
      </c>
      <c r="AT227" s="17" t="s">
        <v>256</v>
      </c>
      <c r="AU227" s="17" t="s">
        <v>83</v>
      </c>
      <c r="AY227" s="17" t="s">
        <v>125</v>
      </c>
      <c r="BE227" s="146">
        <f t="shared" si="14"/>
        <v>0</v>
      </c>
      <c r="BF227" s="146">
        <f t="shared" si="15"/>
        <v>0</v>
      </c>
      <c r="BG227" s="146">
        <f t="shared" si="16"/>
        <v>0</v>
      </c>
      <c r="BH227" s="146">
        <f t="shared" si="17"/>
        <v>0</v>
      </c>
      <c r="BI227" s="146">
        <f t="shared" si="18"/>
        <v>0</v>
      </c>
      <c r="BJ227" s="17" t="s">
        <v>83</v>
      </c>
      <c r="BK227" s="147">
        <f t="shared" si="19"/>
        <v>0</v>
      </c>
      <c r="BL227" s="17" t="s">
        <v>124</v>
      </c>
      <c r="BM227" s="17" t="s">
        <v>591</v>
      </c>
    </row>
    <row r="228" spans="2:65" s="1" customFormat="1" ht="22.5" customHeight="1" x14ac:dyDescent="0.3">
      <c r="B228" s="137"/>
      <c r="C228" s="176" t="s">
        <v>341</v>
      </c>
      <c r="D228" s="176" t="s">
        <v>256</v>
      </c>
      <c r="E228" s="177" t="s">
        <v>592</v>
      </c>
      <c r="F228" s="258" t="s">
        <v>593</v>
      </c>
      <c r="G228" s="259"/>
      <c r="H228" s="259"/>
      <c r="I228" s="259"/>
      <c r="J228" s="178" t="s">
        <v>267</v>
      </c>
      <c r="K228" s="179">
        <v>1</v>
      </c>
      <c r="L228" s="260">
        <v>0</v>
      </c>
      <c r="M228" s="259"/>
      <c r="N228" s="260">
        <f t="shared" si="10"/>
        <v>0</v>
      </c>
      <c r="O228" s="249"/>
      <c r="P228" s="249"/>
      <c r="Q228" s="249"/>
      <c r="R228" s="142"/>
      <c r="T228" s="143" t="s">
        <v>3</v>
      </c>
      <c r="U228" s="40" t="s">
        <v>39</v>
      </c>
      <c r="V228" s="144">
        <v>0</v>
      </c>
      <c r="W228" s="144">
        <f t="shared" si="11"/>
        <v>0</v>
      </c>
      <c r="X228" s="144">
        <v>0</v>
      </c>
      <c r="Y228" s="144">
        <f t="shared" si="12"/>
        <v>0</v>
      </c>
      <c r="Z228" s="144">
        <v>0</v>
      </c>
      <c r="AA228" s="145">
        <f t="shared" si="13"/>
        <v>0</v>
      </c>
      <c r="AR228" s="17" t="s">
        <v>202</v>
      </c>
      <c r="AT228" s="17" t="s">
        <v>256</v>
      </c>
      <c r="AU228" s="17" t="s">
        <v>83</v>
      </c>
      <c r="AY228" s="17" t="s">
        <v>125</v>
      </c>
      <c r="BE228" s="146">
        <f t="shared" si="14"/>
        <v>0</v>
      </c>
      <c r="BF228" s="146">
        <f t="shared" si="15"/>
        <v>0</v>
      </c>
      <c r="BG228" s="146">
        <f t="shared" si="16"/>
        <v>0</v>
      </c>
      <c r="BH228" s="146">
        <f t="shared" si="17"/>
        <v>0</v>
      </c>
      <c r="BI228" s="146">
        <f t="shared" si="18"/>
        <v>0</v>
      </c>
      <c r="BJ228" s="17" t="s">
        <v>83</v>
      </c>
      <c r="BK228" s="147">
        <f t="shared" si="19"/>
        <v>0</v>
      </c>
      <c r="BL228" s="17" t="s">
        <v>124</v>
      </c>
      <c r="BM228" s="17" t="s">
        <v>594</v>
      </c>
    </row>
    <row r="229" spans="2:65" s="1" customFormat="1" ht="31.5" customHeight="1" x14ac:dyDescent="0.3">
      <c r="B229" s="137"/>
      <c r="C229" s="138" t="s">
        <v>345</v>
      </c>
      <c r="D229" s="138" t="s">
        <v>126</v>
      </c>
      <c r="E229" s="139" t="s">
        <v>595</v>
      </c>
      <c r="F229" s="248" t="s">
        <v>596</v>
      </c>
      <c r="G229" s="249"/>
      <c r="H229" s="249"/>
      <c r="I229" s="249"/>
      <c r="J229" s="140" t="s">
        <v>267</v>
      </c>
      <c r="K229" s="141">
        <v>1</v>
      </c>
      <c r="L229" s="250">
        <v>0</v>
      </c>
      <c r="M229" s="249"/>
      <c r="N229" s="250">
        <f t="shared" si="10"/>
        <v>0</v>
      </c>
      <c r="O229" s="249"/>
      <c r="P229" s="249"/>
      <c r="Q229" s="249"/>
      <c r="R229" s="142"/>
      <c r="T229" s="143" t="s">
        <v>3</v>
      </c>
      <c r="U229" s="40" t="s">
        <v>39</v>
      </c>
      <c r="V229" s="144">
        <v>6.7000000000000004E-2</v>
      </c>
      <c r="W229" s="144">
        <f t="shared" si="11"/>
        <v>6.7000000000000004E-2</v>
      </c>
      <c r="X229" s="144">
        <v>0</v>
      </c>
      <c r="Y229" s="144">
        <f t="shared" si="12"/>
        <v>0</v>
      </c>
      <c r="Z229" s="144">
        <v>0</v>
      </c>
      <c r="AA229" s="145">
        <f t="shared" si="13"/>
        <v>0</v>
      </c>
      <c r="AR229" s="17" t="s">
        <v>124</v>
      </c>
      <c r="AT229" s="17" t="s">
        <v>126</v>
      </c>
      <c r="AU229" s="17" t="s">
        <v>83</v>
      </c>
      <c r="AY229" s="17" t="s">
        <v>125</v>
      </c>
      <c r="BE229" s="146">
        <f t="shared" si="14"/>
        <v>0</v>
      </c>
      <c r="BF229" s="146">
        <f t="shared" si="15"/>
        <v>0</v>
      </c>
      <c r="BG229" s="146">
        <f t="shared" si="16"/>
        <v>0</v>
      </c>
      <c r="BH229" s="146">
        <f t="shared" si="17"/>
        <v>0</v>
      </c>
      <c r="BI229" s="146">
        <f t="shared" si="18"/>
        <v>0</v>
      </c>
      <c r="BJ229" s="17" t="s">
        <v>83</v>
      </c>
      <c r="BK229" s="147">
        <f t="shared" si="19"/>
        <v>0</v>
      </c>
      <c r="BL229" s="17" t="s">
        <v>124</v>
      </c>
      <c r="BM229" s="17" t="s">
        <v>597</v>
      </c>
    </row>
    <row r="230" spans="2:65" s="1" customFormat="1" ht="22.5" customHeight="1" x14ac:dyDescent="0.3">
      <c r="B230" s="137"/>
      <c r="C230" s="138" t="s">
        <v>349</v>
      </c>
      <c r="D230" s="138" t="s">
        <v>126</v>
      </c>
      <c r="E230" s="139" t="s">
        <v>598</v>
      </c>
      <c r="F230" s="248" t="s">
        <v>599</v>
      </c>
      <c r="G230" s="249"/>
      <c r="H230" s="249"/>
      <c r="I230" s="249"/>
      <c r="J230" s="140" t="s">
        <v>600</v>
      </c>
      <c r="K230" s="141">
        <v>1</v>
      </c>
      <c r="L230" s="250">
        <v>0</v>
      </c>
      <c r="M230" s="249"/>
      <c r="N230" s="250">
        <f t="shared" si="10"/>
        <v>0</v>
      </c>
      <c r="O230" s="249"/>
      <c r="P230" s="249"/>
      <c r="Q230" s="249"/>
      <c r="R230" s="142"/>
      <c r="T230" s="143" t="s">
        <v>3</v>
      </c>
      <c r="U230" s="40" t="s">
        <v>39</v>
      </c>
      <c r="V230" s="144">
        <v>6.7000000000000004E-2</v>
      </c>
      <c r="W230" s="144">
        <f t="shared" si="11"/>
        <v>6.7000000000000004E-2</v>
      </c>
      <c r="X230" s="144">
        <v>0</v>
      </c>
      <c r="Y230" s="144">
        <f t="shared" si="12"/>
        <v>0</v>
      </c>
      <c r="Z230" s="144">
        <v>0</v>
      </c>
      <c r="AA230" s="145">
        <f t="shared" si="13"/>
        <v>0</v>
      </c>
      <c r="AR230" s="17" t="s">
        <v>124</v>
      </c>
      <c r="AT230" s="17" t="s">
        <v>126</v>
      </c>
      <c r="AU230" s="17" t="s">
        <v>83</v>
      </c>
      <c r="AY230" s="17" t="s">
        <v>125</v>
      </c>
      <c r="BE230" s="146">
        <f t="shared" si="14"/>
        <v>0</v>
      </c>
      <c r="BF230" s="146">
        <f t="shared" si="15"/>
        <v>0</v>
      </c>
      <c r="BG230" s="146">
        <f t="shared" si="16"/>
        <v>0</v>
      </c>
      <c r="BH230" s="146">
        <f t="shared" si="17"/>
        <v>0</v>
      </c>
      <c r="BI230" s="146">
        <f t="shared" si="18"/>
        <v>0</v>
      </c>
      <c r="BJ230" s="17" t="s">
        <v>83</v>
      </c>
      <c r="BK230" s="147">
        <f t="shared" si="19"/>
        <v>0</v>
      </c>
      <c r="BL230" s="17" t="s">
        <v>124</v>
      </c>
      <c r="BM230" s="17" t="s">
        <v>601</v>
      </c>
    </row>
    <row r="231" spans="2:65" s="1" customFormat="1" ht="22.5" customHeight="1" x14ac:dyDescent="0.3">
      <c r="B231" s="137"/>
      <c r="C231" s="138" t="s">
        <v>353</v>
      </c>
      <c r="D231" s="138" t="s">
        <v>126</v>
      </c>
      <c r="E231" s="139" t="s">
        <v>602</v>
      </c>
      <c r="F231" s="248" t="s">
        <v>603</v>
      </c>
      <c r="G231" s="249"/>
      <c r="H231" s="249"/>
      <c r="I231" s="249"/>
      <c r="J231" s="140" t="s">
        <v>129</v>
      </c>
      <c r="K231" s="141">
        <v>1</v>
      </c>
      <c r="L231" s="250">
        <v>0</v>
      </c>
      <c r="M231" s="249"/>
      <c r="N231" s="250">
        <f t="shared" si="10"/>
        <v>0</v>
      </c>
      <c r="O231" s="249"/>
      <c r="P231" s="249"/>
      <c r="Q231" s="249"/>
      <c r="R231" s="142"/>
      <c r="T231" s="143" t="s">
        <v>3</v>
      </c>
      <c r="U231" s="40" t="s">
        <v>39</v>
      </c>
      <c r="V231" s="144">
        <v>6.7000000000000004E-2</v>
      </c>
      <c r="W231" s="144">
        <f t="shared" si="11"/>
        <v>6.7000000000000004E-2</v>
      </c>
      <c r="X231" s="144">
        <v>0</v>
      </c>
      <c r="Y231" s="144">
        <f t="shared" si="12"/>
        <v>0</v>
      </c>
      <c r="Z231" s="144">
        <v>0</v>
      </c>
      <c r="AA231" s="145">
        <f t="shared" si="13"/>
        <v>0</v>
      </c>
      <c r="AR231" s="17" t="s">
        <v>124</v>
      </c>
      <c r="AT231" s="17" t="s">
        <v>126</v>
      </c>
      <c r="AU231" s="17" t="s">
        <v>83</v>
      </c>
      <c r="AY231" s="17" t="s">
        <v>125</v>
      </c>
      <c r="BE231" s="146">
        <f t="shared" si="14"/>
        <v>0</v>
      </c>
      <c r="BF231" s="146">
        <f t="shared" si="15"/>
        <v>0</v>
      </c>
      <c r="BG231" s="146">
        <f t="shared" si="16"/>
        <v>0</v>
      </c>
      <c r="BH231" s="146">
        <f t="shared" si="17"/>
        <v>0</v>
      </c>
      <c r="BI231" s="146">
        <f t="shared" si="18"/>
        <v>0</v>
      </c>
      <c r="BJ231" s="17" t="s">
        <v>83</v>
      </c>
      <c r="BK231" s="147">
        <f t="shared" si="19"/>
        <v>0</v>
      </c>
      <c r="BL231" s="17" t="s">
        <v>124</v>
      </c>
      <c r="BM231" s="17" t="s">
        <v>604</v>
      </c>
    </row>
    <row r="232" spans="2:65" s="1" customFormat="1" ht="22.5" customHeight="1" x14ac:dyDescent="0.3">
      <c r="B232" s="137"/>
      <c r="C232" s="138" t="s">
        <v>360</v>
      </c>
      <c r="D232" s="138" t="s">
        <v>126</v>
      </c>
      <c r="E232" s="139" t="s">
        <v>605</v>
      </c>
      <c r="F232" s="248" t="s">
        <v>606</v>
      </c>
      <c r="G232" s="249"/>
      <c r="H232" s="249"/>
      <c r="I232" s="249"/>
      <c r="J232" s="140" t="s">
        <v>572</v>
      </c>
      <c r="K232" s="141">
        <v>3.2</v>
      </c>
      <c r="L232" s="250">
        <v>0</v>
      </c>
      <c r="M232" s="249"/>
      <c r="N232" s="250">
        <f t="shared" si="10"/>
        <v>0</v>
      </c>
      <c r="O232" s="249"/>
      <c r="P232" s="249"/>
      <c r="Q232" s="249"/>
      <c r="R232" s="142"/>
      <c r="T232" s="143" t="s">
        <v>3</v>
      </c>
      <c r="U232" s="40" t="s">
        <v>39</v>
      </c>
      <c r="V232" s="144">
        <v>6.7000000000000004E-2</v>
      </c>
      <c r="W232" s="144">
        <f t="shared" si="11"/>
        <v>0.21440000000000003</v>
      </c>
      <c r="X232" s="144">
        <v>0</v>
      </c>
      <c r="Y232" s="144">
        <f t="shared" si="12"/>
        <v>0</v>
      </c>
      <c r="Z232" s="144">
        <v>0</v>
      </c>
      <c r="AA232" s="145">
        <f t="shared" si="13"/>
        <v>0</v>
      </c>
      <c r="AR232" s="17" t="s">
        <v>124</v>
      </c>
      <c r="AT232" s="17" t="s">
        <v>126</v>
      </c>
      <c r="AU232" s="17" t="s">
        <v>83</v>
      </c>
      <c r="AY232" s="17" t="s">
        <v>125</v>
      </c>
      <c r="BE232" s="146">
        <f t="shared" si="14"/>
        <v>0</v>
      </c>
      <c r="BF232" s="146">
        <f t="shared" si="15"/>
        <v>0</v>
      </c>
      <c r="BG232" s="146">
        <f t="shared" si="16"/>
        <v>0</v>
      </c>
      <c r="BH232" s="146">
        <f t="shared" si="17"/>
        <v>0</v>
      </c>
      <c r="BI232" s="146">
        <f t="shared" si="18"/>
        <v>0</v>
      </c>
      <c r="BJ232" s="17" t="s">
        <v>83</v>
      </c>
      <c r="BK232" s="147">
        <f t="shared" si="19"/>
        <v>0</v>
      </c>
      <c r="BL232" s="17" t="s">
        <v>124</v>
      </c>
      <c r="BM232" s="17" t="s">
        <v>607</v>
      </c>
    </row>
    <row r="233" spans="2:65" s="1" customFormat="1" ht="22.5" customHeight="1" x14ac:dyDescent="0.3">
      <c r="B233" s="137"/>
      <c r="C233" s="138" t="s">
        <v>608</v>
      </c>
      <c r="D233" s="138" t="s">
        <v>126</v>
      </c>
      <c r="E233" s="139" t="s">
        <v>609</v>
      </c>
      <c r="F233" s="248" t="s">
        <v>610</v>
      </c>
      <c r="G233" s="249"/>
      <c r="H233" s="249"/>
      <c r="I233" s="249"/>
      <c r="J233" s="140" t="s">
        <v>572</v>
      </c>
      <c r="K233" s="141">
        <v>3.7</v>
      </c>
      <c r="L233" s="250">
        <v>0</v>
      </c>
      <c r="M233" s="249"/>
      <c r="N233" s="250">
        <f t="shared" si="10"/>
        <v>0</v>
      </c>
      <c r="O233" s="249"/>
      <c r="P233" s="249"/>
      <c r="Q233" s="249"/>
      <c r="R233" s="142"/>
      <c r="T233" s="143" t="s">
        <v>3</v>
      </c>
      <c r="U233" s="40" t="s">
        <v>39</v>
      </c>
      <c r="V233" s="144">
        <v>6.7000000000000004E-2</v>
      </c>
      <c r="W233" s="144">
        <f t="shared" si="11"/>
        <v>0.24790000000000004</v>
      </c>
      <c r="X233" s="144">
        <v>0</v>
      </c>
      <c r="Y233" s="144">
        <f t="shared" si="12"/>
        <v>0</v>
      </c>
      <c r="Z233" s="144">
        <v>0</v>
      </c>
      <c r="AA233" s="145">
        <f t="shared" si="13"/>
        <v>0</v>
      </c>
      <c r="AR233" s="17" t="s">
        <v>124</v>
      </c>
      <c r="AT233" s="17" t="s">
        <v>126</v>
      </c>
      <c r="AU233" s="17" t="s">
        <v>83</v>
      </c>
      <c r="AY233" s="17" t="s">
        <v>125</v>
      </c>
      <c r="BE233" s="146">
        <f t="shared" si="14"/>
        <v>0</v>
      </c>
      <c r="BF233" s="146">
        <f t="shared" si="15"/>
        <v>0</v>
      </c>
      <c r="BG233" s="146">
        <f t="shared" si="16"/>
        <v>0</v>
      </c>
      <c r="BH233" s="146">
        <f t="shared" si="17"/>
        <v>0</v>
      </c>
      <c r="BI233" s="146">
        <f t="shared" si="18"/>
        <v>0</v>
      </c>
      <c r="BJ233" s="17" t="s">
        <v>83</v>
      </c>
      <c r="BK233" s="147">
        <f t="shared" si="19"/>
        <v>0</v>
      </c>
      <c r="BL233" s="17" t="s">
        <v>124</v>
      </c>
      <c r="BM233" s="17" t="s">
        <v>611</v>
      </c>
    </row>
    <row r="234" spans="2:65" s="1" customFormat="1" ht="22.5" customHeight="1" x14ac:dyDescent="0.3">
      <c r="B234" s="137"/>
      <c r="C234" s="138" t="s">
        <v>612</v>
      </c>
      <c r="D234" s="138" t="s">
        <v>126</v>
      </c>
      <c r="E234" s="139" t="s">
        <v>613</v>
      </c>
      <c r="F234" s="248" t="s">
        <v>614</v>
      </c>
      <c r="G234" s="249"/>
      <c r="H234" s="249"/>
      <c r="I234" s="249"/>
      <c r="J234" s="140" t="s">
        <v>572</v>
      </c>
      <c r="K234" s="141">
        <v>3.2</v>
      </c>
      <c r="L234" s="250">
        <v>0</v>
      </c>
      <c r="M234" s="249"/>
      <c r="N234" s="250">
        <f t="shared" si="10"/>
        <v>0</v>
      </c>
      <c r="O234" s="249"/>
      <c r="P234" s="249"/>
      <c r="Q234" s="249"/>
      <c r="R234" s="142"/>
      <c r="T234" s="143" t="s">
        <v>3</v>
      </c>
      <c r="U234" s="40" t="s">
        <v>39</v>
      </c>
      <c r="V234" s="144">
        <v>6.7000000000000004E-2</v>
      </c>
      <c r="W234" s="144">
        <f t="shared" si="11"/>
        <v>0.21440000000000003</v>
      </c>
      <c r="X234" s="144">
        <v>0</v>
      </c>
      <c r="Y234" s="144">
        <f t="shared" si="12"/>
        <v>0</v>
      </c>
      <c r="Z234" s="144">
        <v>0</v>
      </c>
      <c r="AA234" s="145">
        <f t="shared" si="13"/>
        <v>0</v>
      </c>
      <c r="AR234" s="17" t="s">
        <v>124</v>
      </c>
      <c r="AT234" s="17" t="s">
        <v>126</v>
      </c>
      <c r="AU234" s="17" t="s">
        <v>83</v>
      </c>
      <c r="AY234" s="17" t="s">
        <v>125</v>
      </c>
      <c r="BE234" s="146">
        <f t="shared" si="14"/>
        <v>0</v>
      </c>
      <c r="BF234" s="146">
        <f t="shared" si="15"/>
        <v>0</v>
      </c>
      <c r="BG234" s="146">
        <f t="shared" si="16"/>
        <v>0</v>
      </c>
      <c r="BH234" s="146">
        <f t="shared" si="17"/>
        <v>0</v>
      </c>
      <c r="BI234" s="146">
        <f t="shared" si="18"/>
        <v>0</v>
      </c>
      <c r="BJ234" s="17" t="s">
        <v>83</v>
      </c>
      <c r="BK234" s="147">
        <f t="shared" si="19"/>
        <v>0</v>
      </c>
      <c r="BL234" s="17" t="s">
        <v>124</v>
      </c>
      <c r="BM234" s="17" t="s">
        <v>615</v>
      </c>
    </row>
    <row r="235" spans="2:65" s="10" customFormat="1" ht="37.35" customHeight="1" x14ac:dyDescent="0.35">
      <c r="B235" s="127"/>
      <c r="C235" s="128"/>
      <c r="D235" s="129" t="s">
        <v>108</v>
      </c>
      <c r="E235" s="129"/>
      <c r="F235" s="129"/>
      <c r="G235" s="129"/>
      <c r="H235" s="129"/>
      <c r="I235" s="129"/>
      <c r="J235" s="129"/>
      <c r="K235" s="129"/>
      <c r="L235" s="129"/>
      <c r="M235" s="129"/>
      <c r="N235" s="273">
        <f>BK235</f>
        <v>0</v>
      </c>
      <c r="O235" s="274"/>
      <c r="P235" s="274"/>
      <c r="Q235" s="274"/>
      <c r="R235" s="130"/>
      <c r="T235" s="131"/>
      <c r="U235" s="128"/>
      <c r="V235" s="128"/>
      <c r="W235" s="132">
        <f>SUM(W236:W244)</f>
        <v>259.7</v>
      </c>
      <c r="X235" s="128"/>
      <c r="Y235" s="132">
        <f>SUM(Y236:Y244)</f>
        <v>1E-3</v>
      </c>
      <c r="Z235" s="128"/>
      <c r="AA235" s="133">
        <f>SUM(AA236:AA244)</f>
        <v>0</v>
      </c>
      <c r="AR235" s="134" t="s">
        <v>124</v>
      </c>
      <c r="AT235" s="135" t="s">
        <v>71</v>
      </c>
      <c r="AU235" s="135" t="s">
        <v>72</v>
      </c>
      <c r="AY235" s="134" t="s">
        <v>125</v>
      </c>
      <c r="BK235" s="136">
        <f>SUM(BK236:BK244)</f>
        <v>0</v>
      </c>
    </row>
    <row r="236" spans="2:65" s="1" customFormat="1" ht="44.25" customHeight="1" x14ac:dyDescent="0.3">
      <c r="B236" s="137"/>
      <c r="C236" s="138" t="s">
        <v>616</v>
      </c>
      <c r="D236" s="138" t="s">
        <v>126</v>
      </c>
      <c r="E236" s="139" t="s">
        <v>127</v>
      </c>
      <c r="F236" s="248" t="s">
        <v>128</v>
      </c>
      <c r="G236" s="249"/>
      <c r="H236" s="249"/>
      <c r="I236" s="249"/>
      <c r="J236" s="140" t="s">
        <v>129</v>
      </c>
      <c r="K236" s="141">
        <v>245</v>
      </c>
      <c r="L236" s="250">
        <v>0</v>
      </c>
      <c r="M236" s="249"/>
      <c r="N236" s="250">
        <f>ROUND(L236*K236,3)</f>
        <v>0</v>
      </c>
      <c r="O236" s="249"/>
      <c r="P236" s="249"/>
      <c r="Q236" s="249"/>
      <c r="R236" s="142"/>
      <c r="T236" s="143" t="s">
        <v>3</v>
      </c>
      <c r="U236" s="40" t="s">
        <v>39</v>
      </c>
      <c r="V236" s="144">
        <v>1.06</v>
      </c>
      <c r="W236" s="144">
        <f>V236*K236</f>
        <v>259.7</v>
      </c>
      <c r="X236" s="144">
        <v>0</v>
      </c>
      <c r="Y236" s="144">
        <f>X236*K236</f>
        <v>0</v>
      </c>
      <c r="Z236" s="144">
        <v>0</v>
      </c>
      <c r="AA236" s="145">
        <f>Z236*K236</f>
        <v>0</v>
      </c>
      <c r="AR236" s="17" t="s">
        <v>130</v>
      </c>
      <c r="AT236" s="17" t="s">
        <v>126</v>
      </c>
      <c r="AU236" s="17" t="s">
        <v>77</v>
      </c>
      <c r="AY236" s="17" t="s">
        <v>125</v>
      </c>
      <c r="BE236" s="146">
        <f>IF(U236="základná",N236,0)</f>
        <v>0</v>
      </c>
      <c r="BF236" s="146">
        <f>IF(U236="znížená",N236,0)</f>
        <v>0</v>
      </c>
      <c r="BG236" s="146">
        <f>IF(U236="zákl. prenesená",N236,0)</f>
        <v>0</v>
      </c>
      <c r="BH236" s="146">
        <f>IF(U236="zníž. prenesená",N236,0)</f>
        <v>0</v>
      </c>
      <c r="BI236" s="146">
        <f>IF(U236="nulová",N236,0)</f>
        <v>0</v>
      </c>
      <c r="BJ236" s="17" t="s">
        <v>83</v>
      </c>
      <c r="BK236" s="147">
        <f>ROUND(L236*K236,3)</f>
        <v>0</v>
      </c>
      <c r="BL236" s="17" t="s">
        <v>130</v>
      </c>
      <c r="BM236" s="17" t="s">
        <v>617</v>
      </c>
    </row>
    <row r="237" spans="2:65" s="11" customFormat="1" ht="22.5" customHeight="1" x14ac:dyDescent="0.3">
      <c r="B237" s="148"/>
      <c r="C237" s="149"/>
      <c r="D237" s="149"/>
      <c r="E237" s="150" t="s">
        <v>3</v>
      </c>
      <c r="F237" s="257" t="s">
        <v>618</v>
      </c>
      <c r="G237" s="254"/>
      <c r="H237" s="254"/>
      <c r="I237" s="254"/>
      <c r="J237" s="149"/>
      <c r="K237" s="151">
        <v>20</v>
      </c>
      <c r="L237" s="149"/>
      <c r="M237" s="149"/>
      <c r="N237" s="149"/>
      <c r="O237" s="149"/>
      <c r="P237" s="149"/>
      <c r="Q237" s="149"/>
      <c r="R237" s="152"/>
      <c r="T237" s="153"/>
      <c r="U237" s="149"/>
      <c r="V237" s="149"/>
      <c r="W237" s="149"/>
      <c r="X237" s="149"/>
      <c r="Y237" s="149"/>
      <c r="Z237" s="149"/>
      <c r="AA237" s="154"/>
      <c r="AT237" s="155" t="s">
        <v>131</v>
      </c>
      <c r="AU237" s="155" t="s">
        <v>77</v>
      </c>
      <c r="AV237" s="11" t="s">
        <v>83</v>
      </c>
      <c r="AW237" s="11" t="s">
        <v>29</v>
      </c>
      <c r="AX237" s="11" t="s">
        <v>72</v>
      </c>
      <c r="AY237" s="155" t="s">
        <v>125</v>
      </c>
    </row>
    <row r="238" spans="2:65" s="11" customFormat="1" ht="31.5" customHeight="1" x14ac:dyDescent="0.3">
      <c r="B238" s="148"/>
      <c r="C238" s="149"/>
      <c r="D238" s="149"/>
      <c r="E238" s="150" t="s">
        <v>3</v>
      </c>
      <c r="F238" s="253" t="s">
        <v>619</v>
      </c>
      <c r="G238" s="254"/>
      <c r="H238" s="254"/>
      <c r="I238" s="254"/>
      <c r="J238" s="149"/>
      <c r="K238" s="151">
        <v>15</v>
      </c>
      <c r="L238" s="149"/>
      <c r="M238" s="149"/>
      <c r="N238" s="149"/>
      <c r="O238" s="149"/>
      <c r="P238" s="149"/>
      <c r="Q238" s="149"/>
      <c r="R238" s="152"/>
      <c r="T238" s="153"/>
      <c r="U238" s="149"/>
      <c r="V238" s="149"/>
      <c r="W238" s="149"/>
      <c r="X238" s="149"/>
      <c r="Y238" s="149"/>
      <c r="Z238" s="149"/>
      <c r="AA238" s="154"/>
      <c r="AT238" s="155" t="s">
        <v>131</v>
      </c>
      <c r="AU238" s="155" t="s">
        <v>77</v>
      </c>
      <c r="AV238" s="11" t="s">
        <v>83</v>
      </c>
      <c r="AW238" s="11" t="s">
        <v>29</v>
      </c>
      <c r="AX238" s="11" t="s">
        <v>72</v>
      </c>
      <c r="AY238" s="155" t="s">
        <v>125</v>
      </c>
    </row>
    <row r="239" spans="2:65" s="11" customFormat="1" ht="31.5" customHeight="1" x14ac:dyDescent="0.3">
      <c r="B239" s="148"/>
      <c r="C239" s="149"/>
      <c r="D239" s="149"/>
      <c r="E239" s="150" t="s">
        <v>3</v>
      </c>
      <c r="F239" s="253" t="s">
        <v>620</v>
      </c>
      <c r="G239" s="254"/>
      <c r="H239" s="254"/>
      <c r="I239" s="254"/>
      <c r="J239" s="149"/>
      <c r="K239" s="151">
        <v>80</v>
      </c>
      <c r="L239" s="149"/>
      <c r="M239" s="149"/>
      <c r="N239" s="149"/>
      <c r="O239" s="149"/>
      <c r="P239" s="149"/>
      <c r="Q239" s="149"/>
      <c r="R239" s="152"/>
      <c r="T239" s="153"/>
      <c r="U239" s="149"/>
      <c r="V239" s="149"/>
      <c r="W239" s="149"/>
      <c r="X239" s="149"/>
      <c r="Y239" s="149"/>
      <c r="Z239" s="149"/>
      <c r="AA239" s="154"/>
      <c r="AT239" s="155" t="s">
        <v>131</v>
      </c>
      <c r="AU239" s="155" t="s">
        <v>77</v>
      </c>
      <c r="AV239" s="11" t="s">
        <v>83</v>
      </c>
      <c r="AW239" s="11" t="s">
        <v>29</v>
      </c>
      <c r="AX239" s="11" t="s">
        <v>72</v>
      </c>
      <c r="AY239" s="155" t="s">
        <v>125</v>
      </c>
    </row>
    <row r="240" spans="2:65" s="11" customFormat="1" ht="22.5" customHeight="1" x14ac:dyDescent="0.3">
      <c r="B240" s="148"/>
      <c r="C240" s="149"/>
      <c r="D240" s="149"/>
      <c r="E240" s="150" t="s">
        <v>3</v>
      </c>
      <c r="F240" s="253" t="s">
        <v>621</v>
      </c>
      <c r="G240" s="254"/>
      <c r="H240" s="254"/>
      <c r="I240" s="254"/>
      <c r="J240" s="149"/>
      <c r="K240" s="151">
        <v>40</v>
      </c>
      <c r="L240" s="149"/>
      <c r="M240" s="149"/>
      <c r="N240" s="149"/>
      <c r="O240" s="149"/>
      <c r="P240" s="149"/>
      <c r="Q240" s="149"/>
      <c r="R240" s="152"/>
      <c r="T240" s="153"/>
      <c r="U240" s="149"/>
      <c r="V240" s="149"/>
      <c r="W240" s="149"/>
      <c r="X240" s="149"/>
      <c r="Y240" s="149"/>
      <c r="Z240" s="149"/>
      <c r="AA240" s="154"/>
      <c r="AT240" s="155" t="s">
        <v>131</v>
      </c>
      <c r="AU240" s="155" t="s">
        <v>77</v>
      </c>
      <c r="AV240" s="11" t="s">
        <v>83</v>
      </c>
      <c r="AW240" s="11" t="s">
        <v>29</v>
      </c>
      <c r="AX240" s="11" t="s">
        <v>72</v>
      </c>
      <c r="AY240" s="155" t="s">
        <v>125</v>
      </c>
    </row>
    <row r="241" spans="2:65" s="11" customFormat="1" ht="22.5" customHeight="1" x14ac:dyDescent="0.3">
      <c r="B241" s="148"/>
      <c r="C241" s="149"/>
      <c r="D241" s="149"/>
      <c r="E241" s="150" t="s">
        <v>3</v>
      </c>
      <c r="F241" s="253" t="s">
        <v>622</v>
      </c>
      <c r="G241" s="254"/>
      <c r="H241" s="254"/>
      <c r="I241" s="254"/>
      <c r="J241" s="149"/>
      <c r="K241" s="151">
        <v>40</v>
      </c>
      <c r="L241" s="149"/>
      <c r="M241" s="149"/>
      <c r="N241" s="149"/>
      <c r="O241" s="149"/>
      <c r="P241" s="149"/>
      <c r="Q241" s="149"/>
      <c r="R241" s="152"/>
      <c r="T241" s="153"/>
      <c r="U241" s="149"/>
      <c r="V241" s="149"/>
      <c r="W241" s="149"/>
      <c r="X241" s="149"/>
      <c r="Y241" s="149"/>
      <c r="Z241" s="149"/>
      <c r="AA241" s="154"/>
      <c r="AT241" s="155" t="s">
        <v>131</v>
      </c>
      <c r="AU241" s="155" t="s">
        <v>77</v>
      </c>
      <c r="AV241" s="11" t="s">
        <v>83</v>
      </c>
      <c r="AW241" s="11" t="s">
        <v>29</v>
      </c>
      <c r="AX241" s="11" t="s">
        <v>72</v>
      </c>
      <c r="AY241" s="155" t="s">
        <v>125</v>
      </c>
    </row>
    <row r="242" spans="2:65" s="11" customFormat="1" ht="22.5" customHeight="1" x14ac:dyDescent="0.3">
      <c r="B242" s="148"/>
      <c r="C242" s="149"/>
      <c r="D242" s="149"/>
      <c r="E242" s="150" t="s">
        <v>3</v>
      </c>
      <c r="F242" s="253" t="s">
        <v>623</v>
      </c>
      <c r="G242" s="254"/>
      <c r="H242" s="254"/>
      <c r="I242" s="254"/>
      <c r="J242" s="149"/>
      <c r="K242" s="151">
        <v>50</v>
      </c>
      <c r="L242" s="149"/>
      <c r="M242" s="149"/>
      <c r="N242" s="149"/>
      <c r="O242" s="149"/>
      <c r="P242" s="149"/>
      <c r="Q242" s="149"/>
      <c r="R242" s="152"/>
      <c r="T242" s="153"/>
      <c r="U242" s="149"/>
      <c r="V242" s="149"/>
      <c r="W242" s="149"/>
      <c r="X242" s="149"/>
      <c r="Y242" s="149"/>
      <c r="Z242" s="149"/>
      <c r="AA242" s="154"/>
      <c r="AT242" s="155" t="s">
        <v>131</v>
      </c>
      <c r="AU242" s="155" t="s">
        <v>77</v>
      </c>
      <c r="AV242" s="11" t="s">
        <v>83</v>
      </c>
      <c r="AW242" s="11" t="s">
        <v>29</v>
      </c>
      <c r="AX242" s="11" t="s">
        <v>72</v>
      </c>
      <c r="AY242" s="155" t="s">
        <v>125</v>
      </c>
    </row>
    <row r="243" spans="2:65" s="12" customFormat="1" ht="22.5" customHeight="1" x14ac:dyDescent="0.3">
      <c r="B243" s="156"/>
      <c r="C243" s="157"/>
      <c r="D243" s="157"/>
      <c r="E243" s="158" t="s">
        <v>3</v>
      </c>
      <c r="F243" s="255" t="s">
        <v>132</v>
      </c>
      <c r="G243" s="256"/>
      <c r="H243" s="256"/>
      <c r="I243" s="256"/>
      <c r="J243" s="157"/>
      <c r="K243" s="159">
        <v>245</v>
      </c>
      <c r="L243" s="157"/>
      <c r="M243" s="157"/>
      <c r="N243" s="157"/>
      <c r="O243" s="157"/>
      <c r="P243" s="157"/>
      <c r="Q243" s="157"/>
      <c r="R243" s="160"/>
      <c r="T243" s="161"/>
      <c r="U243" s="157"/>
      <c r="V243" s="157"/>
      <c r="W243" s="157"/>
      <c r="X243" s="157"/>
      <c r="Y243" s="157"/>
      <c r="Z243" s="157"/>
      <c r="AA243" s="162"/>
      <c r="AT243" s="163" t="s">
        <v>131</v>
      </c>
      <c r="AU243" s="163" t="s">
        <v>77</v>
      </c>
      <c r="AV243" s="12" t="s">
        <v>124</v>
      </c>
      <c r="AW243" s="12" t="s">
        <v>29</v>
      </c>
      <c r="AX243" s="12" t="s">
        <v>77</v>
      </c>
      <c r="AY243" s="163" t="s">
        <v>125</v>
      </c>
    </row>
    <row r="244" spans="2:65" s="1" customFormat="1" ht="31.5" customHeight="1" x14ac:dyDescent="0.3">
      <c r="B244" s="137"/>
      <c r="C244" s="176" t="s">
        <v>624</v>
      </c>
      <c r="D244" s="176" t="s">
        <v>256</v>
      </c>
      <c r="E244" s="177" t="s">
        <v>625</v>
      </c>
      <c r="F244" s="258" t="s">
        <v>626</v>
      </c>
      <c r="G244" s="259"/>
      <c r="H244" s="259"/>
      <c r="I244" s="259"/>
      <c r="J244" s="178" t="s">
        <v>627</v>
      </c>
      <c r="K244" s="179">
        <v>1</v>
      </c>
      <c r="L244" s="260">
        <v>0</v>
      </c>
      <c r="M244" s="259"/>
      <c r="N244" s="260">
        <f>ROUND(L244*K244,3)</f>
        <v>0</v>
      </c>
      <c r="O244" s="249"/>
      <c r="P244" s="249"/>
      <c r="Q244" s="249"/>
      <c r="R244" s="142"/>
      <c r="T244" s="143" t="s">
        <v>3</v>
      </c>
      <c r="U244" s="165" t="s">
        <v>39</v>
      </c>
      <c r="V244" s="166">
        <v>0</v>
      </c>
      <c r="W244" s="166">
        <f>V244*K244</f>
        <v>0</v>
      </c>
      <c r="X244" s="166">
        <v>1E-3</v>
      </c>
      <c r="Y244" s="166">
        <f>X244*K244</f>
        <v>1E-3</v>
      </c>
      <c r="Z244" s="166">
        <v>0</v>
      </c>
      <c r="AA244" s="167">
        <f>Z244*K244</f>
        <v>0</v>
      </c>
      <c r="AR244" s="17" t="s">
        <v>130</v>
      </c>
      <c r="AT244" s="17" t="s">
        <v>256</v>
      </c>
      <c r="AU244" s="17" t="s">
        <v>77</v>
      </c>
      <c r="AY244" s="17" t="s">
        <v>125</v>
      </c>
      <c r="BE244" s="146">
        <f>IF(U244="základná",N244,0)</f>
        <v>0</v>
      </c>
      <c r="BF244" s="146">
        <f>IF(U244="znížená",N244,0)</f>
        <v>0</v>
      </c>
      <c r="BG244" s="146">
        <f>IF(U244="zákl. prenesená",N244,0)</f>
        <v>0</v>
      </c>
      <c r="BH244" s="146">
        <f>IF(U244="zníž. prenesená",N244,0)</f>
        <v>0</v>
      </c>
      <c r="BI244" s="146">
        <f>IF(U244="nulová",N244,0)</f>
        <v>0</v>
      </c>
      <c r="BJ244" s="17" t="s">
        <v>83</v>
      </c>
      <c r="BK244" s="147">
        <f>ROUND(L244*K244,3)</f>
        <v>0</v>
      </c>
      <c r="BL244" s="17" t="s">
        <v>130</v>
      </c>
      <c r="BM244" s="17" t="s">
        <v>628</v>
      </c>
    </row>
    <row r="245" spans="2:65" s="1" customFormat="1" ht="6.95" customHeight="1" x14ac:dyDescent="0.3">
      <c r="B245" s="55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7"/>
    </row>
  </sheetData>
  <mergeCells count="283">
    <mergeCell ref="H1:K1"/>
    <mergeCell ref="S2:AC2"/>
    <mergeCell ref="F240:I240"/>
    <mergeCell ref="F241:I241"/>
    <mergeCell ref="F242:I242"/>
    <mergeCell ref="F243:I243"/>
    <mergeCell ref="F244:I244"/>
    <mergeCell ref="L244:M244"/>
    <mergeCell ref="N244:Q244"/>
    <mergeCell ref="N123:Q123"/>
    <mergeCell ref="N124:Q124"/>
    <mergeCell ref="N125:Q125"/>
    <mergeCell ref="N146:Q146"/>
    <mergeCell ref="N165:Q165"/>
    <mergeCell ref="N192:Q192"/>
    <mergeCell ref="N194:Q194"/>
    <mergeCell ref="N195:Q195"/>
    <mergeCell ref="N207:Q207"/>
    <mergeCell ref="N216:Q216"/>
    <mergeCell ref="N220:Q220"/>
    <mergeCell ref="N221:Q221"/>
    <mergeCell ref="N235:Q235"/>
    <mergeCell ref="F234:I234"/>
    <mergeCell ref="L234:M234"/>
    <mergeCell ref="N234:Q234"/>
    <mergeCell ref="F236:I236"/>
    <mergeCell ref="L236:M236"/>
    <mergeCell ref="N236:Q236"/>
    <mergeCell ref="F237:I237"/>
    <mergeCell ref="F238:I238"/>
    <mergeCell ref="F239:I239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11:I211"/>
    <mergeCell ref="F212:I212"/>
    <mergeCell ref="L212:M212"/>
    <mergeCell ref="N212:Q212"/>
    <mergeCell ref="F213:I213"/>
    <mergeCell ref="F214:I214"/>
    <mergeCell ref="F215:I215"/>
    <mergeCell ref="L215:M215"/>
    <mergeCell ref="N215:Q215"/>
    <mergeCell ref="F205:I205"/>
    <mergeCell ref="F206:I206"/>
    <mergeCell ref="L206:M206"/>
    <mergeCell ref="N206:Q206"/>
    <mergeCell ref="F208:I208"/>
    <mergeCell ref="L208:M208"/>
    <mergeCell ref="N208:Q208"/>
    <mergeCell ref="F209:I209"/>
    <mergeCell ref="F210:I210"/>
    <mergeCell ref="F200:I200"/>
    <mergeCell ref="L200:M200"/>
    <mergeCell ref="N200:Q200"/>
    <mergeCell ref="F201:I201"/>
    <mergeCell ref="F202:I202"/>
    <mergeCell ref="F203:I203"/>
    <mergeCell ref="L203:M203"/>
    <mergeCell ref="N203:Q203"/>
    <mergeCell ref="F204:I204"/>
    <mergeCell ref="F193:I193"/>
    <mergeCell ref="L193:M193"/>
    <mergeCell ref="N193:Q193"/>
    <mergeCell ref="F196:I196"/>
    <mergeCell ref="L196:M196"/>
    <mergeCell ref="N196:Q196"/>
    <mergeCell ref="F197:I197"/>
    <mergeCell ref="F198:I198"/>
    <mergeCell ref="F199:I199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1:I181"/>
    <mergeCell ref="L181:M181"/>
    <mergeCell ref="N181:Q181"/>
    <mergeCell ref="F182:I182"/>
    <mergeCell ref="L182:M182"/>
    <mergeCell ref="N182:Q182"/>
    <mergeCell ref="F183:I183"/>
    <mergeCell ref="F184:I184"/>
    <mergeCell ref="F185:I185"/>
    <mergeCell ref="L185:M185"/>
    <mergeCell ref="N185:Q185"/>
    <mergeCell ref="F174:I174"/>
    <mergeCell ref="F175:I175"/>
    <mergeCell ref="F176:I176"/>
    <mergeCell ref="F177:I177"/>
    <mergeCell ref="L177:M177"/>
    <mergeCell ref="N177:Q177"/>
    <mergeCell ref="F178:I178"/>
    <mergeCell ref="F179:I179"/>
    <mergeCell ref="F180:I180"/>
    <mergeCell ref="F169:I169"/>
    <mergeCell ref="L169:M169"/>
    <mergeCell ref="N169:Q169"/>
    <mergeCell ref="F170:I170"/>
    <mergeCell ref="F171:I171"/>
    <mergeCell ref="F172:I172"/>
    <mergeCell ref="F173:I173"/>
    <mergeCell ref="L173:M173"/>
    <mergeCell ref="N173:Q173"/>
    <mergeCell ref="F163:I163"/>
    <mergeCell ref="F164:I164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57:I157"/>
    <mergeCell ref="F158:I158"/>
    <mergeCell ref="F159:I159"/>
    <mergeCell ref="L159:M159"/>
    <mergeCell ref="N159:Q159"/>
    <mergeCell ref="F160:I160"/>
    <mergeCell ref="F161:I161"/>
    <mergeCell ref="F162:I162"/>
    <mergeCell ref="L162:M162"/>
    <mergeCell ref="N162:Q162"/>
    <mergeCell ref="F151:I151"/>
    <mergeCell ref="F152:I152"/>
    <mergeCell ref="F153:I153"/>
    <mergeCell ref="L153:M153"/>
    <mergeCell ref="N153:Q153"/>
    <mergeCell ref="F154:I154"/>
    <mergeCell ref="F155:I155"/>
    <mergeCell ref="F156:I156"/>
    <mergeCell ref="L156:M156"/>
    <mergeCell ref="N156:Q156"/>
    <mergeCell ref="F145:I145"/>
    <mergeCell ref="F147:I147"/>
    <mergeCell ref="L147:M147"/>
    <mergeCell ref="N147:Q147"/>
    <mergeCell ref="F148:I148"/>
    <mergeCell ref="F149:I149"/>
    <mergeCell ref="F150:I150"/>
    <mergeCell ref="L150:M150"/>
    <mergeCell ref="N150:Q150"/>
    <mergeCell ref="F136:I136"/>
    <mergeCell ref="F137:I137"/>
    <mergeCell ref="F138:I138"/>
    <mergeCell ref="F139:I139"/>
    <mergeCell ref="F140:I140"/>
    <mergeCell ref="F141:I141"/>
    <mergeCell ref="F142:I142"/>
    <mergeCell ref="F143:I143"/>
    <mergeCell ref="F144:I144"/>
    <mergeCell ref="F127:I127"/>
    <mergeCell ref="F128:I128"/>
    <mergeCell ref="F129:I129"/>
    <mergeCell ref="F130:I130"/>
    <mergeCell ref="F131:I131"/>
    <mergeCell ref="F132:I132"/>
    <mergeCell ref="F133:I133"/>
    <mergeCell ref="F134:I134"/>
    <mergeCell ref="F135:I135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N98:Q98"/>
    <mergeCell ref="N99:Q99"/>
    <mergeCell ref="N100:Q100"/>
    <mergeCell ref="N101:Q101"/>
    <mergeCell ref="N103:Q103"/>
    <mergeCell ref="L105:Q105"/>
    <mergeCell ref="C111:Q111"/>
    <mergeCell ref="F113:P113"/>
    <mergeCell ref="F114:P11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2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1. - Výmena otvorových ko...</vt:lpstr>
      <vt:lpstr>2. - Zateplenie obvodovéh...</vt:lpstr>
      <vt:lpstr>3. - Zateplenie stropnej ...</vt:lpstr>
      <vt:lpstr>4. - Ostatné</vt:lpstr>
      <vt:lpstr>'1. - Výmena otvorových ko...'!Názvy_tlače</vt:lpstr>
      <vt:lpstr>'2. - Zateplenie obvodovéh...'!Názvy_tlače</vt:lpstr>
      <vt:lpstr>'3. - Zateplenie stropnej ...'!Názvy_tlače</vt:lpstr>
      <vt:lpstr>'4. - Ostatné'!Názvy_tlače</vt:lpstr>
      <vt:lpstr>'Rekapitulácia stavby'!Názvy_tlače</vt:lpstr>
      <vt:lpstr>'1. - Výmena otvorových ko...'!Oblasť_tlače</vt:lpstr>
      <vt:lpstr>'2. - Zateplenie obvodovéh...'!Oblasť_tlače</vt:lpstr>
      <vt:lpstr>'3. - Zateplenie stropnej ...'!Oblasť_tlače</vt:lpstr>
      <vt:lpstr>'4. - Ostatné'!Oblasť_tlače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Fontány</dc:creator>
  <cp:lastModifiedBy>Mária</cp:lastModifiedBy>
  <cp:lastPrinted>2018-01-12T09:11:44Z</cp:lastPrinted>
  <dcterms:created xsi:type="dcterms:W3CDTF">2017-12-29T12:55:27Z</dcterms:created>
  <dcterms:modified xsi:type="dcterms:W3CDTF">2019-04-24T11:53:40Z</dcterms:modified>
</cp:coreProperties>
</file>